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5E6B768C-AC0F-44D9-A2CD-504447367DC0}" xr6:coauthVersionLast="47" xr6:coauthVersionMax="47" xr10:uidLastSave="{00000000-0000-0000-0000-000000000000}"/>
  <bookViews>
    <workbookView xWindow="-108" yWindow="-108" windowWidth="15792" windowHeight="9432" tabRatio="500" activeTab="16" xr2:uid="{00000000-000D-0000-FFFF-FFFF00000000}"/>
  </bookViews>
  <sheets>
    <sheet name="Portada" sheetId="1" r:id="rId1"/>
    <sheet name="Dashboard" sheetId="2" r:id="rId2"/>
    <sheet name="Ingresos" sheetId="3" r:id="rId3"/>
    <sheet name="Gastos" sheetId="4" r:id="rId4"/>
    <sheet name="Presupuesto 50-30-20" sheetId="5" r:id="rId5"/>
    <sheet name="Flujo de Caja" sheetId="6" r:id="rId6"/>
    <sheet name="Activos" sheetId="7" r:id="rId7"/>
    <sheet name="Pasivos" sheetId="8" r:id="rId8"/>
    <sheet name="Patrimonio Neto" sheetId="9" r:id="rId9"/>
    <sheet name="Objetivos Financieros" sheetId="10" r:id="rId10"/>
    <sheet name="Fondo de Emergencia" sheetId="11" r:id="rId11"/>
    <sheet name="Eliminación de Deudas" sheetId="12" r:id="rId12"/>
    <sheet name="Calculadora de Ahorro" sheetId="13" r:id="rId13"/>
    <sheet name="Calculadora de Jubilación" sheetId="14" r:id="rId14"/>
    <sheet name="Educación Universitaria" sheetId="15" r:id="rId15"/>
    <sheet name="Checklist Financiero" sheetId="16" r:id="rId16"/>
    <sheet name="Diagnóstico Automático" sheetId="17" r:id="rId17"/>
  </sheets>
  <calcPr calcId="18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7" i="16" l="1"/>
  <c r="C10" i="17" s="1"/>
  <c r="B16" i="16"/>
  <c r="B11" i="15"/>
  <c r="B12" i="15" s="1"/>
  <c r="B14" i="14"/>
  <c r="B13" i="14"/>
  <c r="C37" i="13"/>
  <c r="B37" i="13"/>
  <c r="C36" i="13"/>
  <c r="B36" i="13"/>
  <c r="C35" i="13"/>
  <c r="B35" i="13"/>
  <c r="C34" i="13"/>
  <c r="B34" i="13"/>
  <c r="C33" i="13"/>
  <c r="B33" i="13"/>
  <c r="C32" i="13"/>
  <c r="B32" i="13"/>
  <c r="C31" i="13"/>
  <c r="B31" i="13"/>
  <c r="C30" i="13"/>
  <c r="B30" i="13"/>
  <c r="C29" i="13"/>
  <c r="B29" i="13"/>
  <c r="C28" i="13"/>
  <c r="B28" i="13"/>
  <c r="C27" i="13"/>
  <c r="B27" i="13"/>
  <c r="C26" i="13"/>
  <c r="B26" i="13"/>
  <c r="C25" i="13"/>
  <c r="B25" i="13"/>
  <c r="C24" i="13"/>
  <c r="B24" i="13"/>
  <c r="C23" i="13"/>
  <c r="B23" i="13"/>
  <c r="C22" i="13"/>
  <c r="B22" i="13"/>
  <c r="C21" i="13"/>
  <c r="B21" i="13"/>
  <c r="C20" i="13"/>
  <c r="B20" i="13"/>
  <c r="C19" i="13"/>
  <c r="B19" i="13"/>
  <c r="C18" i="13"/>
  <c r="B18" i="13"/>
  <c r="B12" i="13"/>
  <c r="B13" i="13" s="1"/>
  <c r="B11" i="13"/>
  <c r="B12" i="12"/>
  <c r="F10" i="12"/>
  <c r="E10" i="12"/>
  <c r="F9" i="12"/>
  <c r="E9" i="12"/>
  <c r="F8" i="12"/>
  <c r="E8" i="12"/>
  <c r="F7" i="12"/>
  <c r="E7" i="12"/>
  <c r="F6" i="12"/>
  <c r="E6" i="12"/>
  <c r="F12" i="10"/>
  <c r="F11" i="10"/>
  <c r="F10" i="10"/>
  <c r="F9" i="10"/>
  <c r="F8" i="10"/>
  <c r="F7" i="10"/>
  <c r="F6" i="10"/>
  <c r="B6" i="9"/>
  <c r="B13" i="9" s="1"/>
  <c r="B14" i="8"/>
  <c r="B20" i="7"/>
  <c r="B5" i="9" s="1"/>
  <c r="D8" i="5"/>
  <c r="B62" i="4"/>
  <c r="B54" i="4"/>
  <c r="B47" i="4"/>
  <c r="D7" i="5" s="1"/>
  <c r="B40" i="4"/>
  <c r="B27" i="2" s="1"/>
  <c r="B33" i="4"/>
  <c r="B27" i="4"/>
  <c r="B21" i="4"/>
  <c r="B13" i="4"/>
  <c r="B23" i="2" s="1"/>
  <c r="B26" i="3"/>
  <c r="C25" i="3"/>
  <c r="C24" i="3"/>
  <c r="C23" i="3"/>
  <c r="C22" i="3"/>
  <c r="C26" i="3" s="1"/>
  <c r="C21" i="3"/>
  <c r="B17" i="3"/>
  <c r="C16" i="3"/>
  <c r="C15" i="3"/>
  <c r="C14" i="3"/>
  <c r="C17" i="3" s="1"/>
  <c r="B10" i="3"/>
  <c r="B29" i="3" s="1"/>
  <c r="C9" i="3"/>
  <c r="C8" i="3"/>
  <c r="C7" i="3"/>
  <c r="C10" i="3" s="1"/>
  <c r="C29" i="3" s="1"/>
  <c r="B30" i="2"/>
  <c r="B29" i="2"/>
  <c r="B28" i="2"/>
  <c r="B26" i="2"/>
  <c r="B25" i="2"/>
  <c r="B24" i="2"/>
  <c r="A14" i="2"/>
  <c r="G10" i="2"/>
  <c r="E10" i="2"/>
  <c r="D25" i="1"/>
  <c r="B5" i="6" l="1"/>
  <c r="C8" i="5"/>
  <c r="E6" i="5"/>
  <c r="A11" i="5" s="1"/>
  <c r="B33" i="2"/>
  <c r="C10" i="2"/>
  <c r="A6" i="2"/>
  <c r="E7" i="5"/>
  <c r="A10" i="2"/>
  <c r="E8" i="5"/>
  <c r="C6" i="5"/>
  <c r="C7" i="5"/>
  <c r="B12" i="9"/>
  <c r="B9" i="9"/>
  <c r="A19" i="2" s="1"/>
  <c r="C6" i="17"/>
  <c r="D6" i="5"/>
  <c r="C5" i="17"/>
  <c r="B65" i="4"/>
  <c r="E14" i="2"/>
  <c r="B5" i="11" l="1"/>
  <c r="C6" i="2"/>
  <c r="B6" i="6"/>
  <c r="B34" i="2"/>
  <c r="C9" i="17"/>
  <c r="G6" i="2"/>
  <c r="B12" i="6"/>
  <c r="B9" i="6"/>
  <c r="G13" i="2" l="1"/>
  <c r="B14" i="6"/>
  <c r="B10" i="6"/>
  <c r="E6" i="2"/>
  <c r="C7" i="17"/>
  <c r="B11" i="11"/>
  <c r="B10" i="11"/>
  <c r="B9" i="11"/>
  <c r="B8" i="11"/>
  <c r="A17" i="11" l="1"/>
  <c r="B14" i="11"/>
  <c r="C14" i="2"/>
  <c r="C8" i="17"/>
</calcChain>
</file>

<file path=xl/sharedStrings.xml><?xml version="1.0" encoding="utf-8"?>
<sst xmlns="http://schemas.openxmlformats.org/spreadsheetml/2006/main" count="299" uniqueCount="263">
  <si>
    <t>LAURA EDUCACIÓN FINANCIERA</t>
  </si>
  <si>
    <t>Educación Financiera para Familias Latinas</t>
  </si>
  <si>
    <t>PERFIL FINANCIERO PERSONAL</t>
  </si>
  <si>
    <t>"El primer paso hacia la tranquilidad financiera es conocer tus números."</t>
  </si>
  <si>
    <t>DATOS DEL CLIENTE</t>
  </si>
  <si>
    <t>Nombre del cliente</t>
  </si>
  <si>
    <t>Fecha de nacimiento</t>
  </si>
  <si>
    <t>Nombre del cónyuge</t>
  </si>
  <si>
    <t>Fecha de nacimiento (cónyuge)</t>
  </si>
  <si>
    <t>Dirección</t>
  </si>
  <si>
    <t>Teléfono</t>
  </si>
  <si>
    <t>Correo electrónico</t>
  </si>
  <si>
    <t>Fecha del perfil</t>
  </si>
  <si>
    <t>🌐 www.laurafinanzas.com        📞 +1 (817) 902-1895</t>
  </si>
  <si>
    <t>Guía rápida: las celdas en amarillo son para completar. Las demás se calculan automáticamente.</t>
  </si>
  <si>
    <t xml:space="preserve">  PANEL PRINCIPAL — DASHBOARD</t>
  </si>
  <si>
    <t xml:space="preserve">  Laura Educación Financiera · Resumen ejecutivo de tu situación financiera</t>
  </si>
  <si>
    <t>INGRESOS MENSUALES</t>
  </si>
  <si>
    <t>GASTOS MENSUALES</t>
  </si>
  <si>
    <t>FLUJO DE CAJA</t>
  </si>
  <si>
    <t>PATRIMONIO NETO</t>
  </si>
  <si>
    <t>% DESTINADO A AHORRO</t>
  </si>
  <si>
    <t>% DESTINADO A DEUDAS</t>
  </si>
  <si>
    <t>TOTAL DE ACTIVOS</t>
  </si>
  <si>
    <t>TOTAL DE PASIVOS</t>
  </si>
  <si>
    <t>FONDO DE EMERGENCIA (actual)</t>
  </si>
  <si>
    <t>META FONDO EMERG. (6 meses)</t>
  </si>
  <si>
    <t>PLAN FINANCIERO COMPLETADO</t>
  </si>
  <si>
    <t>NIVEL DE SALUD FINANCIERA</t>
  </si>
  <si>
    <t>GASTOS POR CATEGORÍA</t>
  </si>
  <si>
    <t>Vivienda</t>
  </si>
  <si>
    <t>Transporte</t>
  </si>
  <si>
    <t>Alimentación</t>
  </si>
  <si>
    <t>Salud</t>
  </si>
  <si>
    <t>Educación</t>
  </si>
  <si>
    <t>Entretenimiento</t>
  </si>
  <si>
    <t>Finanzas</t>
  </si>
  <si>
    <t>Otros</t>
  </si>
  <si>
    <t>INGRESOS VS GASTOS (mensual)</t>
  </si>
  <si>
    <t>Ingresos</t>
  </si>
  <si>
    <t>Gastos</t>
  </si>
  <si>
    <t xml:space="preserve">  HOJA DE INGRESOS</t>
  </si>
  <si>
    <t xml:space="preserve">  Registra todos los ingresos mensuales del hogar</t>
  </si>
  <si>
    <t>INGRESOS DEL TITULAR</t>
  </si>
  <si>
    <t>Concepto</t>
  </si>
  <si>
    <t>Monto mensual</t>
  </si>
  <si>
    <t>Monto anual</t>
  </si>
  <si>
    <t>Salario / sueldo principal</t>
  </si>
  <si>
    <t>Ingreso secundario</t>
  </si>
  <si>
    <t>Bonos / comisiones</t>
  </si>
  <si>
    <t>Total ingresos del titular</t>
  </si>
  <si>
    <t>INGRESOS DEL CÓNYUGE</t>
  </si>
  <si>
    <t>Total ingresos del cónyuge</t>
  </si>
  <si>
    <t>INGRESOS ADICIONALES</t>
  </si>
  <si>
    <t>Negocio propio</t>
  </si>
  <si>
    <t>Comisiones (independientes)</t>
  </si>
  <si>
    <t>Freelance / trabajo independiente</t>
  </si>
  <si>
    <t>Rentas de propiedades</t>
  </si>
  <si>
    <t>Total ingresos adicionales</t>
  </si>
  <si>
    <t>TOTAL DE INGRESOS DEL HOGAR</t>
  </si>
  <si>
    <t>INGRESO MENSUAL TOTAL</t>
  </si>
  <si>
    <t xml:space="preserve">  GASTOS MENSUALES</t>
  </si>
  <si>
    <t xml:space="preserve">  Organizados por categoría, con totales automáticos</t>
  </si>
  <si>
    <t>VIVIENDA</t>
  </si>
  <si>
    <t>Hipoteca / Renta</t>
  </si>
  <si>
    <t>HOA (Asociación de propietarios)</t>
  </si>
  <si>
    <t>Impuestos de propiedad</t>
  </si>
  <si>
    <t>Servicios (electricidad/gas/agua)</t>
  </si>
  <si>
    <t>Internet</t>
  </si>
  <si>
    <t>Cable / Streaming</t>
  </si>
  <si>
    <t>Mantenimiento del hogar</t>
  </si>
  <si>
    <t>Subtotal Vivienda</t>
  </si>
  <si>
    <t>TRANSPORTE</t>
  </si>
  <si>
    <t>Pago del vehículo</t>
  </si>
  <si>
    <t>Seguro del auto</t>
  </si>
  <si>
    <t>Gasolina</t>
  </si>
  <si>
    <t>Mantenimiento del auto</t>
  </si>
  <si>
    <t>Peajes / estacionamiento</t>
  </si>
  <si>
    <t>Subtotal Transporte</t>
  </si>
  <si>
    <t>ALIMENTACIÓN</t>
  </si>
  <si>
    <t>Supermercado</t>
  </si>
  <si>
    <t>Restaurantes</t>
  </si>
  <si>
    <t>Delivery / a domicilio</t>
  </si>
  <si>
    <t>Subtotal Alimentación</t>
  </si>
  <si>
    <t>SALUD</t>
  </si>
  <si>
    <t>Seguro médico</t>
  </si>
  <si>
    <t>Medicamentos</t>
  </si>
  <si>
    <t>Dentista / especialistas</t>
  </si>
  <si>
    <t>Subtotal Salud</t>
  </si>
  <si>
    <t>EDUCACIÓN</t>
  </si>
  <si>
    <t>Escuela / colegiatura</t>
  </si>
  <si>
    <t>Universidad</t>
  </si>
  <si>
    <t>Cursos y materiales</t>
  </si>
  <si>
    <t>Cuidado de niños / niñera</t>
  </si>
  <si>
    <t>Subtotal Educación</t>
  </si>
  <si>
    <t>ENTRETENIMIENTO</t>
  </si>
  <si>
    <t>Servicios de streaming</t>
  </si>
  <si>
    <t>Viajes / vacaciones</t>
  </si>
  <si>
    <t>Gimnasio</t>
  </si>
  <si>
    <t>Hobbies / recreación</t>
  </si>
  <si>
    <t>Subtotal Entretenimiento</t>
  </si>
  <si>
    <t>FINANZAS</t>
  </si>
  <si>
    <t>Pago de tarjetas de crédito</t>
  </si>
  <si>
    <t>Pago de préstamos</t>
  </si>
  <si>
    <t>Aportes a inversiones</t>
  </si>
  <si>
    <t>Aportes a ahorros</t>
  </si>
  <si>
    <t>Subtotal Finanzas</t>
  </si>
  <si>
    <t>OTROS</t>
  </si>
  <si>
    <t>Teléfono celular</t>
  </si>
  <si>
    <t>Cuidado personal</t>
  </si>
  <si>
    <t>Ropa</t>
  </si>
  <si>
    <t>Gastos de mascotas</t>
  </si>
  <si>
    <t>Otros gastos</t>
  </si>
  <si>
    <t>Subtotal Otros</t>
  </si>
  <si>
    <t>TOTAL DE GASTOS MENSUALES</t>
  </si>
  <si>
    <t>GASTOS MENSUALES TOTALES</t>
  </si>
  <si>
    <t xml:space="preserve">  PRESUPUESTO 50 / 30 / 20</t>
  </si>
  <si>
    <t xml:space="preserve">  Compara tu presupuesto actual contra la regla recomendada</t>
  </si>
  <si>
    <t>Categoría</t>
  </si>
  <si>
    <t>Regla recomendada</t>
  </si>
  <si>
    <t>Monto recomendado</t>
  </si>
  <si>
    <t>Monto actual (estimado)</t>
  </si>
  <si>
    <t>% actual de ingresos</t>
  </si>
  <si>
    <t>Necesidades (vivienda, transporte, comida, salud)</t>
  </si>
  <si>
    <t>Deseos (entretenimiento, otros)</t>
  </si>
  <si>
    <t>Ahorro e inversión (finanzas)</t>
  </si>
  <si>
    <t>Diagnóstico automático:</t>
  </si>
  <si>
    <t xml:space="preserve">  FLUJO DE CAJA MENSUAL</t>
  </si>
  <si>
    <t xml:space="preserve">  Ingresos menos gastos, con semáforo automático</t>
  </si>
  <si>
    <t>Ingresos totales mensuales</t>
  </si>
  <si>
    <t>(–) Gastos mensuales totales</t>
  </si>
  <si>
    <t>RESULTADO</t>
  </si>
  <si>
    <t>FLUJO DE CAJA MENSUAL</t>
  </si>
  <si>
    <t>Flujo de caja anual (proyectado)</t>
  </si>
  <si>
    <t>% del ingreso que representa el flujo</t>
  </si>
  <si>
    <t>Semáforo financiero:</t>
  </si>
  <si>
    <t xml:space="preserve">  ACTIVOS</t>
  </si>
  <si>
    <t xml:space="preserve">  Todo lo que posees: bienes, cuentas e inversiones</t>
  </si>
  <si>
    <t>Valor</t>
  </si>
  <si>
    <t>Casa (valor de mercado)</t>
  </si>
  <si>
    <t>Vehículos</t>
  </si>
  <si>
    <t>401(k)</t>
  </si>
  <si>
    <t>IRA</t>
  </si>
  <si>
    <t>Roth IRA</t>
  </si>
  <si>
    <t>IUL (seguro de vida indexado)</t>
  </si>
  <si>
    <t>Anualidades</t>
  </si>
  <si>
    <t>Inversiones (acciones/fondos)</t>
  </si>
  <si>
    <t>Criptomonedas</t>
  </si>
  <si>
    <t>Efectivo</t>
  </si>
  <si>
    <t>Cuentas bancarias</t>
  </si>
  <si>
    <t>Otros activos</t>
  </si>
  <si>
    <t xml:space="preserve">  PASIVOS</t>
  </si>
  <si>
    <t xml:space="preserve">  Todo lo que debes: hipoteca, préstamos y tarjetas</t>
  </si>
  <si>
    <t>Saldo actual</t>
  </si>
  <si>
    <t>Hipoteca</t>
  </si>
  <si>
    <t>Préstamo de automóvil</t>
  </si>
  <si>
    <t>Tarjetas de crédito</t>
  </si>
  <si>
    <t>Préstamos personales</t>
  </si>
  <si>
    <t>Préstamos estudiantiles</t>
  </si>
  <si>
    <t>Otras deudas</t>
  </si>
  <si>
    <t xml:space="preserve">  PATRIMONIO NETO</t>
  </si>
  <si>
    <t xml:space="preserve">  Activos menos pasivos, con gráfico</t>
  </si>
  <si>
    <t>Total de Activos</t>
  </si>
  <si>
    <t>Total de Pasivos</t>
  </si>
  <si>
    <t>PATRIMONIO NETO TOTAL</t>
  </si>
  <si>
    <t>Activos</t>
  </si>
  <si>
    <t>Pasivos</t>
  </si>
  <si>
    <t xml:space="preserve">  OBJETIVOS FINANCIEROS</t>
  </si>
  <si>
    <t xml:space="preserve">  Corto, mediano y largo plazo</t>
  </si>
  <si>
    <t>Objetivo</t>
  </si>
  <si>
    <t>Plazo</t>
  </si>
  <si>
    <t>Fecha objetivo</t>
  </si>
  <si>
    <t>Monto meta</t>
  </si>
  <si>
    <t>Ahorrado hasta hoy</t>
  </si>
  <si>
    <t>% de progreso</t>
  </si>
  <si>
    <t>Fondo de Emergencia</t>
  </si>
  <si>
    <t>Mediano plazo</t>
  </si>
  <si>
    <t>Protección Adecuada (seguros)</t>
  </si>
  <si>
    <t>Educación de los hijos</t>
  </si>
  <si>
    <t>Jubilación</t>
  </si>
  <si>
    <t>Vacaciones / Viajes</t>
  </si>
  <si>
    <t>Otro objetivo</t>
  </si>
  <si>
    <t xml:space="preserve">  FONDO DE EMERGENCIA</t>
  </si>
  <si>
    <t xml:space="preserve">  Calculado automáticamente según tus gastos mensuales</t>
  </si>
  <si>
    <t>Gastos mensuales totales</t>
  </si>
  <si>
    <t>META DE FONDO DE EMERGENCIA</t>
  </si>
  <si>
    <t>Fondo para 3 meses</t>
  </si>
  <si>
    <t>Fondo para 6 meses</t>
  </si>
  <si>
    <t>Fondo para 9 meses</t>
  </si>
  <si>
    <t>Fondo para 12 meses</t>
  </si>
  <si>
    <t>Ahorro actual disponible para emergencias</t>
  </si>
  <si>
    <t>Faltante para meta de 6 meses (recomendado)</t>
  </si>
  <si>
    <t>Diagnóstico:</t>
  </si>
  <si>
    <t xml:space="preserve">  ELIMINACIÓN DE DEUDAS</t>
  </si>
  <si>
    <t xml:space="preserve">  Método Bola de Nieve (menor saldo primero) y Avalancha (mayor interés primero)</t>
  </si>
  <si>
    <t>Deuda</t>
  </si>
  <si>
    <t>Tasa de interés</t>
  </si>
  <si>
    <t>Pago mínimo</t>
  </si>
  <si>
    <t>Orden (Bola de Nieve)</t>
  </si>
  <si>
    <t>Orden (Avalancha)</t>
  </si>
  <si>
    <t>Tarjeta de crédito 1</t>
  </si>
  <si>
    <t>Tarjeta de crédito 2</t>
  </si>
  <si>
    <t>Préstamo personal</t>
  </si>
  <si>
    <t>Préstamo estudiantil</t>
  </si>
  <si>
    <t>Préstamo de auto</t>
  </si>
  <si>
    <t>Total de deuda</t>
  </si>
  <si>
    <t>Bola de Nieve: paga primero la deuda con menor saldo (orden=1) para ganar impulso psicológico. Avalancha: paga primero la de mayor tasa de interés (orden=1) para minimizar el interés total pagado.</t>
  </si>
  <si>
    <t xml:space="preserve">  CALCULADORA DE AHORRO</t>
  </si>
  <si>
    <t xml:space="preserve">  Proyecta el crecimiento de tu ahorro mensual con interés compuesto</t>
  </si>
  <si>
    <t>DATOS DE ENTRADA</t>
  </si>
  <si>
    <t>Ahorro mensual ($)</t>
  </si>
  <si>
    <t>Años de ahorro</t>
  </si>
  <si>
    <t>Tasa de retorno anual estimada (%)</t>
  </si>
  <si>
    <t>RESULTADOS</t>
  </si>
  <si>
    <t>Capital aportado (total)</t>
  </si>
  <si>
    <t>Valor futuro (con interés compuesto)</t>
  </si>
  <si>
    <t>Intereses ganados</t>
  </si>
  <si>
    <t>PROYECCIÓN AÑO A AÑO</t>
  </si>
  <si>
    <t>Año</t>
  </si>
  <si>
    <t>Capital aportado acumulado</t>
  </si>
  <si>
    <t>Valor futuro acumulado</t>
  </si>
  <si>
    <t xml:space="preserve">  CALCULADORA DE JUBILACIÓN</t>
  </si>
  <si>
    <t xml:space="preserve">  Proyecta tu capital al momento del retiro</t>
  </si>
  <si>
    <t>Edad actual</t>
  </si>
  <si>
    <t>Edad de retiro deseada</t>
  </si>
  <si>
    <t>Aporte mensual ($)</t>
  </si>
  <si>
    <t>Rentabilidad anual estimada (%)</t>
  </si>
  <si>
    <t>Ahorro actual para el retiro ($)</t>
  </si>
  <si>
    <t>Años restantes hasta el retiro</t>
  </si>
  <si>
    <t>Capital proyectado al retiro</t>
  </si>
  <si>
    <t xml:space="preserve">  EDUCACIÓN UNIVERSITARIA</t>
  </si>
  <si>
    <t xml:space="preserve">  Planifica el ahorro para los estudios de tus hijos</t>
  </si>
  <si>
    <t>Meta (nombre del hijo/a o programa)</t>
  </si>
  <si>
    <t>Costo estimado total de la carrera</t>
  </si>
  <si>
    <t>Ahorro actual acumulado</t>
  </si>
  <si>
    <t>Años restantes hasta el ingreso</t>
  </si>
  <si>
    <t>Monto faltante</t>
  </si>
  <si>
    <t>Ahorro mensual necesario (sin interés)</t>
  </si>
  <si>
    <t xml:space="preserve">  CHECKLIST FINANCIERO</t>
  </si>
  <si>
    <t xml:space="preserve">  Marca cada elemento clave de tu plan financiero</t>
  </si>
  <si>
    <t>Elemento</t>
  </si>
  <si>
    <t>Estado (Sí/No)</t>
  </si>
  <si>
    <t>Notas</t>
  </si>
  <si>
    <t>Fondo de emergencia (3-6 meses de gastos)</t>
  </si>
  <si>
    <t>No</t>
  </si>
  <si>
    <t>Seguro de vida adecuado</t>
  </si>
  <si>
    <t>Testamento</t>
  </si>
  <si>
    <t>Beneficios en Vida</t>
  </si>
  <si>
    <t>Protección de ingresos (incapacidad)</t>
  </si>
  <si>
    <t>Plan de retiro activo</t>
  </si>
  <si>
    <t>Plan de eliminación de deudas</t>
  </si>
  <si>
    <t>Ahorro para educación universitaria</t>
  </si>
  <si>
    <t>Estrategia fiscal eficiente</t>
  </si>
  <si>
    <t>Elementos completados</t>
  </si>
  <si>
    <t>% del plan completado</t>
  </si>
  <si>
    <t xml:space="preserve">  DIAGNÓSTICO AUTOMÁTICO</t>
  </si>
  <si>
    <t xml:space="preserve">  Recomendaciones generadas según tus datos</t>
  </si>
  <si>
    <t>Gasto en vivienda vs ingresos</t>
  </si>
  <si>
    <t>Nivel de ahorro e inversión</t>
  </si>
  <si>
    <t>Flujo de caja mensual</t>
  </si>
  <si>
    <t>Fondo de emergencia</t>
  </si>
  <si>
    <t>Patrimonio neto</t>
  </si>
  <si>
    <t>Plan financiero (checklist)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</si>
</sst>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&quot;($&quot;#,##0\);\-"/>
    <numFmt numFmtId="165" formatCode="0.0%;\(0.0%\);\-"/>
  </numFmts>
  <fonts count="19" x14ac:knownFonts="1">
    <font>
      <sz val="11"/>
      <color theme="1"/>
      <name val="Calibri"/>
      <family val="2"/>
      <charset val="1"/>
    </font>
    <font>
      <b/>
      <sz val="26"/>
      <color rgb="FF10192E"/>
      <name val="Calibri"/>
      <charset val="1"/>
    </font>
    <font>
      <i/>
      <sz val="13"/>
      <color rgb="FF1E7145"/>
      <name val="Calibri"/>
      <charset val="1"/>
    </font>
    <font>
      <b/>
      <sz val="30"/>
      <color rgb="FFFFFFFF"/>
      <name val="Calibri"/>
      <charset val="1"/>
    </font>
    <font>
      <b/>
      <i/>
      <sz val="13"/>
      <color rgb="FFC9A227"/>
      <name val="Calibri"/>
      <charset val="1"/>
    </font>
    <font>
      <b/>
      <sz val="11"/>
      <color rgb="FFFFFFFF"/>
      <name val="Calibri"/>
      <charset val="1"/>
    </font>
    <font>
      <b/>
      <sz val="10"/>
      <color rgb="FF1A1A1A"/>
      <name val="Calibri"/>
      <charset val="1"/>
    </font>
    <font>
      <sz val="10"/>
      <color rgb="FF0000FF"/>
      <name val="Calibri"/>
      <charset val="1"/>
    </font>
    <font>
      <sz val="10"/>
      <color rgb="FF1A1A1A"/>
      <name val="Calibri"/>
      <charset val="1"/>
    </font>
    <font>
      <b/>
      <sz val="12"/>
      <color rgb="FF10192E"/>
      <name val="Calibri"/>
      <charset val="1"/>
    </font>
    <font>
      <i/>
      <sz val="8"/>
      <color rgb="FF7F7F7F"/>
      <name val="Calibri"/>
      <charset val="1"/>
    </font>
    <font>
      <b/>
      <sz val="20"/>
      <color rgb="FFFFFFFF"/>
      <name val="Calibri"/>
      <charset val="1"/>
    </font>
    <font>
      <i/>
      <sz val="10"/>
      <color rgb="FF10192E"/>
      <name val="Calibri"/>
      <charset val="1"/>
    </font>
    <font>
      <b/>
      <sz val="9"/>
      <color rgb="FF595959"/>
      <name val="Calibri"/>
      <charset val="1"/>
    </font>
    <font>
      <b/>
      <sz val="18"/>
      <color rgb="FF10192E"/>
      <name val="Calibri"/>
      <charset val="1"/>
    </font>
    <font>
      <b/>
      <sz val="16"/>
      <color rgb="FF10192E"/>
      <name val="Calibri"/>
      <charset val="1"/>
    </font>
    <font>
      <b/>
      <sz val="11"/>
      <color rgb="FF10192E"/>
      <name val="Calibri"/>
      <charset val="1"/>
    </font>
    <font>
      <b/>
      <sz val="10"/>
      <color rgb="FF10192E"/>
      <name val="Calibri"/>
      <charset val="1"/>
    </font>
    <font>
      <b/>
      <sz val="12"/>
      <name val="Calibri"/>
      <charset val="1"/>
    </font>
  </fonts>
  <fills count="10">
    <fill>
      <patternFill patternType="none"/>
    </fill>
    <fill>
      <patternFill patternType="gray125"/>
    </fill>
    <fill>
      <patternFill patternType="solid">
        <fgColor rgb="FF10192E"/>
        <bgColor rgb="FF1A1A1A"/>
      </patternFill>
    </fill>
    <fill>
      <patternFill patternType="solid">
        <fgColor rgb="FF1B2A4A"/>
        <bgColor rgb="FF10192E"/>
      </patternFill>
    </fill>
    <fill>
      <patternFill patternType="solid">
        <fgColor rgb="FF1E7145"/>
        <bgColor rgb="FF008000"/>
      </patternFill>
    </fill>
    <fill>
      <patternFill patternType="solid">
        <fgColor rgb="FFFFF6D9"/>
        <bgColor rgb="FFF2F4F7"/>
      </patternFill>
    </fill>
    <fill>
      <patternFill patternType="solid">
        <fgColor rgb="FFFFFFFF"/>
        <bgColor rgb="FFF2F4F7"/>
      </patternFill>
    </fill>
    <fill>
      <patternFill patternType="solid">
        <fgColor rgb="FFC9A227"/>
        <bgColor rgb="FFDC853E"/>
      </patternFill>
    </fill>
    <fill>
      <patternFill patternType="solid">
        <fgColor rgb="FFF2F4F7"/>
        <bgColor rgb="FFFFFFFF"/>
      </patternFill>
    </fill>
    <fill>
      <patternFill patternType="solid">
        <fgColor rgb="FFD9DEE5"/>
        <bgColor rgb="FFD9D9D9"/>
      </patternFill>
    </fill>
  </fills>
  <borders count="3">
    <border>
      <left/>
      <right/>
      <top/>
      <bottom/>
      <diagonal/>
    </border>
    <border>
      <left style="thin">
        <color rgb="FFB9C2CE"/>
      </left>
      <right/>
      <top style="thin">
        <color rgb="FFB9C2CE"/>
      </top>
      <bottom style="thin">
        <color rgb="FFB9C2CE"/>
      </bottom>
      <diagonal/>
    </border>
    <border>
      <left style="thin">
        <color rgb="FFB9C2CE"/>
      </left>
      <right style="thin">
        <color rgb="FFB9C2CE"/>
      </right>
      <top style="thin">
        <color rgb="FFB9C2CE"/>
      </top>
      <bottom style="thin">
        <color rgb="FFB9C2CE"/>
      </bottom>
      <diagonal/>
    </border>
  </borders>
  <cellStyleXfs count="1">
    <xf numFmtId="0" fontId="0" fillId="0" borderId="0"/>
  </cellStyleXfs>
  <cellXfs count="49">
    <xf numFmtId="0" fontId="0" fillId="0" borderId="0" xfId="0"/>
    <xf numFmtId="164" fontId="14" fillId="8" borderId="2" xfId="0" applyNumberFormat="1" applyFont="1" applyFill="1" applyBorder="1" applyAlignment="1">
      <alignment horizontal="center" vertical="center"/>
    </xf>
    <xf numFmtId="0" fontId="13" fillId="8" borderId="2" xfId="0" applyFont="1" applyFill="1" applyBorder="1" applyAlignment="1">
      <alignment horizontal="center" vertical="center"/>
    </xf>
    <xf numFmtId="0" fontId="12" fillId="7" borderId="0" xfId="0" applyFont="1" applyFill="1"/>
    <xf numFmtId="0" fontId="11" fillId="3" borderId="0" xfId="0" applyFont="1" applyFill="1" applyAlignment="1">
      <alignment horizontal="left" vertical="center"/>
    </xf>
    <xf numFmtId="0" fontId="10" fillId="0" borderId="0" xfId="0" applyFont="1" applyAlignment="1">
      <alignment horizontal="center"/>
    </xf>
    <xf numFmtId="0" fontId="9" fillId="7" borderId="0" xfId="0" applyFont="1" applyFill="1" applyAlignment="1">
      <alignment horizontal="center" vertical="center"/>
    </xf>
    <xf numFmtId="14" fontId="8" fillId="6" borderId="1" xfId="0" applyNumberFormat="1" applyFont="1" applyFill="1" applyBorder="1"/>
    <xf numFmtId="0" fontId="5" fillId="4" borderId="0" xfId="0" applyFont="1" applyFill="1" applyAlignment="1">
      <alignment horizontal="left" vertical="center" indent="1"/>
    </xf>
    <xf numFmtId="0" fontId="4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2" borderId="0" xfId="0" applyFill="1"/>
    <xf numFmtId="0" fontId="6" fillId="0" borderId="0" xfId="0" applyFont="1"/>
    <xf numFmtId="0" fontId="8" fillId="0" borderId="0" xfId="0" applyFont="1"/>
    <xf numFmtId="164" fontId="8" fillId="0" borderId="2" xfId="0" applyNumberFormat="1" applyFont="1" applyBorder="1" applyAlignment="1">
      <alignment horizontal="right"/>
    </xf>
    <xf numFmtId="0" fontId="6" fillId="9" borderId="0" xfId="0" applyFont="1" applyFill="1" applyAlignment="1">
      <alignment horizontal="left" vertical="center" indent="1"/>
    </xf>
    <xf numFmtId="164" fontId="7" fillId="5" borderId="2" xfId="0" applyNumberFormat="1" applyFont="1" applyFill="1" applyBorder="1" applyAlignment="1">
      <alignment horizontal="right"/>
    </xf>
    <xf numFmtId="0" fontId="17" fillId="8" borderId="2" xfId="0" applyFont="1" applyFill="1" applyBorder="1" applyAlignment="1">
      <alignment horizontal="right"/>
    </xf>
    <xf numFmtId="164" fontId="17" fillId="8" borderId="2" xfId="0" applyNumberFormat="1" applyFont="1" applyFill="1" applyBorder="1" applyAlignment="1">
      <alignment horizontal="right"/>
    </xf>
    <xf numFmtId="0" fontId="16" fillId="7" borderId="0" xfId="0" applyFont="1" applyFill="1"/>
    <xf numFmtId="164" fontId="16" fillId="7" borderId="2" xfId="0" applyNumberFormat="1" applyFont="1" applyFill="1" applyBorder="1" applyAlignment="1">
      <alignment horizontal="right"/>
    </xf>
    <xf numFmtId="0" fontId="5" fillId="3" borderId="0" xfId="0" applyFont="1" applyFill="1" applyAlignment="1">
      <alignment horizontal="left" vertical="center" indent="1"/>
    </xf>
    <xf numFmtId="164" fontId="17" fillId="7" borderId="2" xfId="0" applyNumberFormat="1" applyFont="1" applyFill="1" applyBorder="1" applyAlignment="1">
      <alignment horizontal="right"/>
    </xf>
    <xf numFmtId="165" fontId="8" fillId="0" borderId="2" xfId="0" applyNumberFormat="1" applyFont="1" applyBorder="1"/>
    <xf numFmtId="165" fontId="8" fillId="0" borderId="2" xfId="0" applyNumberFormat="1" applyFont="1" applyBorder="1" applyAlignment="1">
      <alignment horizontal="right"/>
    </xf>
    <xf numFmtId="0" fontId="8" fillId="0" borderId="0" xfId="0" applyFont="1" applyAlignment="1">
      <alignment wrapText="1"/>
    </xf>
    <xf numFmtId="164" fontId="17" fillId="0" borderId="2" xfId="0" applyNumberFormat="1" applyFont="1" applyBorder="1" applyAlignment="1">
      <alignment horizontal="right"/>
    </xf>
    <xf numFmtId="0" fontId="18" fillId="0" borderId="0" xfId="0" applyFont="1" applyAlignment="1">
      <alignment horizontal="left"/>
    </xf>
    <xf numFmtId="0" fontId="7" fillId="5" borderId="2" xfId="0" applyFont="1" applyFill="1" applyBorder="1"/>
    <xf numFmtId="1" fontId="8" fillId="0" borderId="2" xfId="0" applyNumberFormat="1" applyFont="1" applyBorder="1" applyAlignment="1">
      <alignment horizontal="right"/>
    </xf>
    <xf numFmtId="1" fontId="7" fillId="5" borderId="2" xfId="0" applyNumberFormat="1" applyFont="1" applyFill="1" applyBorder="1"/>
    <xf numFmtId="1" fontId="17" fillId="0" borderId="2" xfId="0" applyNumberFormat="1" applyFont="1" applyBorder="1" applyAlignment="1">
      <alignment horizontal="right"/>
    </xf>
    <xf numFmtId="165" fontId="17" fillId="0" borderId="2" xfId="0" applyNumberFormat="1" applyFont="1" applyBorder="1" applyAlignment="1">
      <alignment horizontal="right"/>
    </xf>
    <xf numFmtId="165" fontId="14" fillId="8" borderId="2" xfId="0" applyNumberFormat="1" applyFont="1" applyFill="1" applyBorder="1" applyAlignment="1">
      <alignment horizontal="center" vertical="center"/>
    </xf>
    <xf numFmtId="0" fontId="15" fillId="7" borderId="2" xfId="0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6" fillId="7" borderId="0" xfId="0" applyFont="1" applyFill="1" applyAlignment="1">
      <alignment horizontal="left" vertical="center" indent="1"/>
    </xf>
    <xf numFmtId="0" fontId="5" fillId="3" borderId="0" xfId="0" applyFont="1" applyFill="1" applyAlignment="1">
      <alignment horizontal="left" vertical="center" indent="1"/>
    </xf>
    <xf numFmtId="0" fontId="5" fillId="7" borderId="0" xfId="0" applyFont="1" applyFill="1" applyAlignment="1">
      <alignment horizontal="left" vertical="center" indent="1"/>
    </xf>
    <xf numFmtId="0" fontId="8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7" fillId="5" borderId="1" xfId="0" applyFont="1" applyFill="1" applyBorder="1" applyProtection="1">
      <protection locked="0"/>
    </xf>
    <xf numFmtId="164" fontId="7" fillId="5" borderId="2" xfId="0" applyNumberFormat="1" applyFont="1" applyFill="1" applyBorder="1" applyAlignment="1" applyProtection="1">
      <alignment horizontal="right"/>
      <protection locked="0"/>
    </xf>
    <xf numFmtId="0" fontId="7" fillId="5" borderId="2" xfId="0" applyFont="1" applyFill="1" applyBorder="1" applyProtection="1">
      <protection locked="0"/>
    </xf>
    <xf numFmtId="14" fontId="7" fillId="5" borderId="2" xfId="0" applyNumberFormat="1" applyFont="1" applyFill="1" applyBorder="1" applyProtection="1">
      <protection locked="0"/>
    </xf>
    <xf numFmtId="165" fontId="7" fillId="5" borderId="2" xfId="0" applyNumberFormat="1" applyFont="1" applyFill="1" applyBorder="1" applyProtection="1">
      <protection locked="0"/>
    </xf>
    <xf numFmtId="1" fontId="7" fillId="5" borderId="2" xfId="0" applyNumberFormat="1" applyFont="1" applyFill="1" applyBorder="1" applyProtection="1">
      <protection locked="0"/>
    </xf>
  </cellXfs>
  <cellStyles count="1">
    <cellStyle name="Normal" xfId="0" builtinId="0"/>
  </cellStyles>
  <dxfs count="2">
    <dxf>
      <fill>
        <patternFill>
          <bgColor rgb="FFD4EDDA"/>
        </patternFill>
      </fill>
    </dxf>
    <dxf>
      <fill>
        <patternFill>
          <bgColor rgb="FFF8D7DA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A64F"/>
      <rgbColor rgb="FF800080"/>
      <rgbColor rgb="FF1E7145"/>
      <rgbColor rgb="FFB9C2CE"/>
      <rgbColor rgb="FF7F7F7F"/>
      <rgbColor rgb="FF93A9CE"/>
      <rgbColor rgb="FFAB4744"/>
      <rgbColor rgb="FFFFF6D9"/>
      <rgbColor rgb="FFF2F4F7"/>
      <rgbColor rgb="FF660066"/>
      <rgbColor rgb="FFDC853E"/>
      <rgbColor rgb="FF4672A8"/>
      <rgbColor rgb="FFD9D9D9"/>
      <rgbColor rgb="FF000080"/>
      <rgbColor rgb="FFFF00FF"/>
      <rgbColor rgb="FFFFFF00"/>
      <rgbColor rgb="FF00FFFF"/>
      <rgbColor rgb="FF800080"/>
      <rgbColor rgb="FF800000"/>
      <rgbColor rgb="FF4F81BD"/>
      <rgbColor rgb="FF0000FF"/>
      <rgbColor rgb="FF00CCFF"/>
      <rgbColor rgb="FFD9DEE5"/>
      <rgbColor rgb="FFD4EDDA"/>
      <rgbColor rgb="FFFFFF99"/>
      <rgbColor rgb="FF99CCFF"/>
      <rgbColor rgb="FFD09493"/>
      <rgbColor rgb="FFCC99FF"/>
      <rgbColor rgb="FFF8D7DA"/>
      <rgbColor rgb="FF4A7EBB"/>
      <rgbColor rgb="FF33CCCC"/>
      <rgbColor rgb="FF99CC00"/>
      <rgbColor rgb="FFFFCC00"/>
      <rgbColor rgb="FFC9A227"/>
      <rgbColor rgb="FFFF6600"/>
      <rgbColor rgb="FF725990"/>
      <rgbColor rgb="FF878787"/>
      <rgbColor rgb="FF003366"/>
      <rgbColor rgb="FF4299B0"/>
      <rgbColor rgb="FF10192E"/>
      <rgbColor rgb="FF1A1A1A"/>
      <rgbColor rgb="FFC0504D"/>
      <rgbColor rgb="FFBE4B48"/>
      <rgbColor rgb="FF595959"/>
      <rgbColor rgb="FF1B2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s-ES" sz="1800" b="1" strike="noStrike" spc="-1">
                <a:solidFill>
                  <a:srgbClr val="000000"/>
                </a:solidFill>
                <a:latin typeface="Calibri"/>
              </a:rPr>
              <a:t>Distribución de Gastos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4672A8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4584-40DC-A137-DB28E77B53CA}"/>
              </c:ext>
            </c:extLst>
          </c:dPt>
          <c:dPt>
            <c:idx val="1"/>
            <c:bubble3D val="0"/>
            <c:spPr>
              <a:solidFill>
                <a:srgbClr val="AB4744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4584-40DC-A137-DB28E77B53CA}"/>
              </c:ext>
            </c:extLst>
          </c:dPt>
          <c:dPt>
            <c:idx val="2"/>
            <c:bubble3D val="0"/>
            <c:spPr>
              <a:solidFill>
                <a:srgbClr val="8AA64F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4584-40DC-A137-DB28E77B53CA}"/>
              </c:ext>
            </c:extLst>
          </c:dPt>
          <c:dPt>
            <c:idx val="3"/>
            <c:bubble3D val="0"/>
            <c:spPr>
              <a:solidFill>
                <a:srgbClr val="725990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7-4584-40DC-A137-DB28E77B53CA}"/>
              </c:ext>
            </c:extLst>
          </c:dPt>
          <c:dPt>
            <c:idx val="4"/>
            <c:bubble3D val="0"/>
            <c:spPr>
              <a:solidFill>
                <a:srgbClr val="4299B0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9-4584-40DC-A137-DB28E77B53CA}"/>
              </c:ext>
            </c:extLst>
          </c:dPt>
          <c:dPt>
            <c:idx val="5"/>
            <c:bubble3D val="0"/>
            <c:spPr>
              <a:solidFill>
                <a:srgbClr val="DC853E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B-4584-40DC-A137-DB28E77B53CA}"/>
              </c:ext>
            </c:extLst>
          </c:dPt>
          <c:dPt>
            <c:idx val="6"/>
            <c:bubble3D val="0"/>
            <c:spPr>
              <a:solidFill>
                <a:srgbClr val="93A9CE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D-4584-40DC-A137-DB28E77B53CA}"/>
              </c:ext>
            </c:extLst>
          </c:dPt>
          <c:dPt>
            <c:idx val="7"/>
            <c:bubble3D val="0"/>
            <c:spPr>
              <a:solidFill>
                <a:srgbClr val="D09493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F-4584-40DC-A137-DB28E77B53CA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1-4584-40DC-A137-DB28E77B53CA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3-4584-40DC-A137-DB28E77B53CA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5-4584-40DC-A137-DB28E77B53CA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7-4584-40DC-A137-DB28E77B53CA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9-4584-40DC-A137-DB28E77B53CA}"/>
                </c:ext>
              </c:extLst>
            </c:dLbl>
            <c:dLbl>
              <c:idx val="5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B-4584-40DC-A137-DB28E77B53CA}"/>
                </c:ext>
              </c:extLst>
            </c:dLbl>
            <c:dLbl>
              <c:idx val="6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D-4584-40DC-A137-DB28E77B53CA}"/>
                </c:ext>
              </c:extLst>
            </c:dLbl>
            <c:dLbl>
              <c:idx val="7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F-4584-40DC-A137-DB28E77B53C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Dashboard!$A$23:$A$30</c:f>
              <c:strCache>
                <c:ptCount val="8"/>
                <c:pt idx="0">
                  <c:v>Vivienda</c:v>
                </c:pt>
                <c:pt idx="1">
                  <c:v>Transporte</c:v>
                </c:pt>
                <c:pt idx="2">
                  <c:v>Alimentación</c:v>
                </c:pt>
                <c:pt idx="3">
                  <c:v>Salud</c:v>
                </c:pt>
                <c:pt idx="4">
                  <c:v>Educación</c:v>
                </c:pt>
                <c:pt idx="5">
                  <c:v>Entretenimiento</c:v>
                </c:pt>
                <c:pt idx="6">
                  <c:v>Finanzas</c:v>
                </c:pt>
                <c:pt idx="7">
                  <c:v>Otros</c:v>
                </c:pt>
              </c:strCache>
            </c:strRef>
          </c:cat>
          <c:val>
            <c:numRef>
              <c:f>Dashboard!$B$23:$B$30</c:f>
              <c:numCache>
                <c:formatCode>\$#,##0;"($"#,##0\);\-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584-40DC-A137-DB28E77B53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s-E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s-ES" sz="1800" b="1" strike="noStrike" spc="-1">
                <a:solidFill>
                  <a:srgbClr val="000000"/>
                </a:solidFill>
                <a:latin typeface="Calibri"/>
              </a:rPr>
              <a:t>Ingresos vs Gastos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Dashboard!$A$33:$A$34</c:f>
              <c:strCache>
                <c:ptCount val="2"/>
                <c:pt idx="0">
                  <c:v>Ingresos</c:v>
                </c:pt>
                <c:pt idx="1">
                  <c:v>Gastos</c:v>
                </c:pt>
              </c:strCache>
            </c:strRef>
          </c:cat>
          <c:val>
            <c:numRef>
              <c:f>Dashboard!$B$33:$B$34</c:f>
              <c:numCache>
                <c:formatCode>\$#,##0;"($"#,##0\);\-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B7-4A40-B6AE-A89774369F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031590"/>
        <c:axId val="40445505"/>
      </c:barChart>
      <c:catAx>
        <c:axId val="7803159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s-ES"/>
          </a:p>
        </c:txPr>
        <c:crossAx val="40445505"/>
        <c:crosses val="autoZero"/>
        <c:auto val="1"/>
        <c:lblAlgn val="ctr"/>
        <c:lblOffset val="100"/>
        <c:noMultiLvlLbl val="0"/>
      </c:catAx>
      <c:valAx>
        <c:axId val="4044550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;&quot;($&quot;#,##0\);\-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s-ES"/>
          </a:p>
        </c:txPr>
        <c:crossAx val="78031590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s-E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s-ES" sz="1800" b="1" strike="noStrike" spc="-1">
                <a:solidFill>
                  <a:srgbClr val="000000"/>
                </a:solidFill>
                <a:latin typeface="Calibri"/>
              </a:rPr>
              <a:t>Presupuesto Actual vs Recomendado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'Presupuesto 50-30-20'!$C$5</c:f>
              <c:strCache>
                <c:ptCount val="1"/>
                <c:pt idx="0">
                  <c:v>Monto recomendado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'Presupuesto 50-30-20'!$A$6:$A$8</c:f>
              <c:strCache>
                <c:ptCount val="3"/>
                <c:pt idx="0">
                  <c:v>Necesidades (vivienda, transporte, comida, salud)</c:v>
                </c:pt>
                <c:pt idx="1">
                  <c:v>Deseos (entretenimiento, otros)</c:v>
                </c:pt>
                <c:pt idx="2">
                  <c:v>Ahorro e inversión (finanzas)</c:v>
                </c:pt>
              </c:strCache>
            </c:strRef>
          </c:cat>
          <c:val>
            <c:numRef>
              <c:f>'Presupuesto 50-30-20'!$C$6:$C$8</c:f>
              <c:numCache>
                <c:formatCode>\$#,##0;"($"#,##0\);\-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F9-47B6-98DB-FB60C4C048E9}"/>
            </c:ext>
          </c:extLst>
        </c:ser>
        <c:ser>
          <c:idx val="1"/>
          <c:order val="1"/>
          <c:tx>
            <c:strRef>
              <c:f>'Presupuesto 50-30-20'!$D$5</c:f>
              <c:strCache>
                <c:ptCount val="1"/>
                <c:pt idx="0">
                  <c:v>Monto actual (estimado)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'Presupuesto 50-30-20'!$A$6:$A$8</c:f>
              <c:strCache>
                <c:ptCount val="3"/>
                <c:pt idx="0">
                  <c:v>Necesidades (vivienda, transporte, comida, salud)</c:v>
                </c:pt>
                <c:pt idx="1">
                  <c:v>Deseos (entretenimiento, otros)</c:v>
                </c:pt>
                <c:pt idx="2">
                  <c:v>Ahorro e inversión (finanzas)</c:v>
                </c:pt>
              </c:strCache>
            </c:strRef>
          </c:cat>
          <c:val>
            <c:numRef>
              <c:f>'Presupuesto 50-30-20'!$D$6:$D$8</c:f>
              <c:numCache>
                <c:formatCode>\$#,##0;"($"#,##0\);\-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F9-47B6-98DB-FB60C4C048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982700"/>
        <c:axId val="77100123"/>
      </c:barChart>
      <c:catAx>
        <c:axId val="469827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s-ES"/>
          </a:p>
        </c:txPr>
        <c:crossAx val="77100123"/>
        <c:crosses val="autoZero"/>
        <c:auto val="1"/>
        <c:lblAlgn val="ctr"/>
        <c:lblOffset val="100"/>
        <c:noMultiLvlLbl val="0"/>
      </c:catAx>
      <c:valAx>
        <c:axId val="7710012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ES" sz="1000" b="1" strike="noStrike" spc="-1">
                    <a:solidFill>
                      <a:srgbClr val="000000"/>
                    </a:solidFill>
                    <a:latin typeface="Calibri"/>
                  </a:rPr>
                  <a:t>Monto ($)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;&quot;($&quot;#,##0\);\-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s-ES"/>
          </a:p>
        </c:txPr>
        <c:crossAx val="46982700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s-E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s-ES" sz="1800" b="1" strike="noStrike" spc="-1">
                <a:solidFill>
                  <a:srgbClr val="000000"/>
                </a:solidFill>
                <a:latin typeface="Calibri"/>
              </a:rPr>
              <a:t>Activos vs Pasivos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0C0B-4D86-9775-6AF838D7EE7D}"/>
              </c:ext>
            </c:extLst>
          </c:dPt>
          <c:dPt>
            <c:idx val="1"/>
            <c:bubble3D val="0"/>
            <c:spPr>
              <a:solidFill>
                <a:srgbClr val="C0504D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0C0B-4D86-9775-6AF838D7EE7D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1-0C0B-4D86-9775-6AF838D7EE7D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3-0C0B-4D86-9775-6AF838D7EE7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'Patrimonio Neto'!$A$12:$A$13</c:f>
              <c:strCache>
                <c:ptCount val="2"/>
                <c:pt idx="0">
                  <c:v>Activos</c:v>
                </c:pt>
                <c:pt idx="1">
                  <c:v>Pasivos</c:v>
                </c:pt>
              </c:strCache>
            </c:strRef>
          </c:cat>
          <c:val>
            <c:numRef>
              <c:f>'Patrimonio Neto'!$B$12:$B$13</c:f>
              <c:numCache>
                <c:formatCode>\$#,##0;"($"#,##0\);\-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C0B-4D86-9775-6AF838D7EE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s-E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s-ES" sz="1800" b="1" strike="noStrike" spc="-1">
                <a:solidFill>
                  <a:srgbClr val="000000"/>
                </a:solidFill>
                <a:latin typeface="Calibri"/>
              </a:rPr>
              <a:t>Crecimiento del Ahorro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'Calculadora de Ahorro'!$B$17</c:f>
              <c:strCache>
                <c:ptCount val="1"/>
                <c:pt idx="0">
                  <c:v>Capital aportado acumulado</c:v>
                </c:pt>
              </c:strCache>
            </c:strRef>
          </c:tx>
          <c:spPr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es-E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'Calculadora de Ahorro'!$A$18:$A$37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cat>
          <c:val>
            <c:numRef>
              <c:f>'Calculadora de Ahorro'!$B$18:$B$37</c:f>
              <c:numCache>
                <c:formatCode>\$#,##0;"($"#,##0\);\-</c:formatCode>
                <c:ptCount val="20"/>
                <c:pt idx="0">
                  <c:v>2400</c:v>
                </c:pt>
                <c:pt idx="1">
                  <c:v>4800</c:v>
                </c:pt>
                <c:pt idx="2">
                  <c:v>7200</c:v>
                </c:pt>
                <c:pt idx="3">
                  <c:v>9600</c:v>
                </c:pt>
                <c:pt idx="4">
                  <c:v>12000</c:v>
                </c:pt>
                <c:pt idx="5">
                  <c:v>14400</c:v>
                </c:pt>
                <c:pt idx="6">
                  <c:v>16800</c:v>
                </c:pt>
                <c:pt idx="7">
                  <c:v>19200</c:v>
                </c:pt>
                <c:pt idx="8">
                  <c:v>21600</c:v>
                </c:pt>
                <c:pt idx="9">
                  <c:v>24000</c:v>
                </c:pt>
                <c:pt idx="10">
                  <c:v>26400</c:v>
                </c:pt>
                <c:pt idx="11">
                  <c:v>28800</c:v>
                </c:pt>
                <c:pt idx="12">
                  <c:v>31200</c:v>
                </c:pt>
                <c:pt idx="13">
                  <c:v>33600</c:v>
                </c:pt>
                <c:pt idx="14">
                  <c:v>36000</c:v>
                </c:pt>
                <c:pt idx="15">
                  <c:v>38400</c:v>
                </c:pt>
                <c:pt idx="16">
                  <c:v>40800</c:v>
                </c:pt>
                <c:pt idx="17">
                  <c:v>43200</c:v>
                </c:pt>
                <c:pt idx="18">
                  <c:v>45600</c:v>
                </c:pt>
                <c:pt idx="19">
                  <c:v>48000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2946-4A46-9021-257593A1A5D6}"/>
            </c:ext>
          </c:extLst>
        </c:ser>
        <c:ser>
          <c:idx val="1"/>
          <c:order val="1"/>
          <c:tx>
            <c:strRef>
              <c:f>'Calculadora de Ahorro'!$C$17</c:f>
              <c:strCache>
                <c:ptCount val="1"/>
                <c:pt idx="0">
                  <c:v>Valor futuro acumulado</c:v>
                </c:pt>
              </c:strCache>
            </c:strRef>
          </c:tx>
          <c:spPr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es-E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'Calculadora de Ahorro'!$A$18:$A$37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cat>
          <c:val>
            <c:numRef>
              <c:f>'Calculadora de Ahorro'!$C$18:$C$37</c:f>
              <c:numCache>
                <c:formatCode>\$#,##0;"($"#,##0\);\-</c:formatCode>
                <c:ptCount val="20"/>
                <c:pt idx="0">
                  <c:v>2467.1124745799043</c:v>
                </c:pt>
                <c:pt idx="1">
                  <c:v>5086.3910482155106</c:v>
                </c:pt>
                <c:pt idx="2">
                  <c:v>7867.2209929365081</c:v>
                </c:pt>
                <c:pt idx="3">
                  <c:v>10819.566443815178</c:v>
                </c:pt>
                <c:pt idx="4">
                  <c:v>13954.006101972149</c:v>
                </c:pt>
                <c:pt idx="5">
                  <c:v>17281.771139665547</c:v>
                </c:pt>
                <c:pt idx="6">
                  <c:v>20814.785443283057</c:v>
                </c:pt>
                <c:pt idx="7">
                  <c:v>24565.708338433651</c:v>
                </c:pt>
                <c:pt idx="8">
                  <c:v>28547.979950229586</c:v>
                </c:pt>
                <c:pt idx="9">
                  <c:v>32775.86936129121</c:v>
                </c:pt>
                <c:pt idx="10">
                  <c:v>37264.525740032186</c:v>
                </c:pt>
                <c:pt idx="11">
                  <c:v>42030.032622425519</c:v>
                </c:pt>
                <c:pt idx="12">
                  <c:v>47089.465541750091</c:v>
                </c:pt>
                <c:pt idx="13">
                  <c:v>52460.953212813809</c:v>
                </c:pt>
                <c:pt idx="14">
                  <c:v>58163.742489885837</c:v>
                </c:pt>
                <c:pt idx="15">
                  <c:v>64218.267331092007</c:v>
                </c:pt>
                <c:pt idx="16">
                  <c:v>70646.222016383021</c:v>
                </c:pt>
                <c:pt idx="17">
                  <c:v>77470.638881426959</c:v>
                </c:pt>
                <c:pt idx="18">
                  <c:v>84715.970845957927</c:v>
                </c:pt>
                <c:pt idx="19">
                  <c:v>92408.17903229309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2946-4A46-9021-257593A1A5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6068218"/>
        <c:axId val="69335160"/>
      </c:lineChart>
      <c:catAx>
        <c:axId val="6068218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ES" sz="1000" b="1" strike="noStrike" spc="-1">
                    <a:solidFill>
                      <a:srgbClr val="000000"/>
                    </a:solidFill>
                    <a:latin typeface="Calibri"/>
                  </a:rPr>
                  <a:t>Año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s-ES"/>
          </a:p>
        </c:txPr>
        <c:crossAx val="69335160"/>
        <c:crosses val="autoZero"/>
        <c:auto val="1"/>
        <c:lblAlgn val="ctr"/>
        <c:lblOffset val="100"/>
        <c:noMultiLvlLbl val="0"/>
      </c:catAx>
      <c:valAx>
        <c:axId val="6933516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ES" sz="1000" b="1" strike="noStrike" spc="-1">
                    <a:solidFill>
                      <a:srgbClr val="000000"/>
                    </a:solidFill>
                    <a:latin typeface="Calibri"/>
                  </a:rPr>
                  <a:t>Valor ($)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;&quot;($&quot;#,##0\);\-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s-ES"/>
          </a:p>
        </c:txPr>
        <c:crossAx val="6068218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s-E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149638</xdr:colOff>
      <xdr:row>32</xdr:row>
      <xdr:rowOff>121920</xdr:rowOff>
    </xdr:from>
    <xdr:to>
      <xdr:col>5</xdr:col>
      <xdr:colOff>716279</xdr:colOff>
      <xdr:row>42</xdr:row>
      <xdr:rowOff>7620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4EED4B1-E6B9-1A30-88F2-730DC89F7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4078" y="6461760"/>
          <a:ext cx="3447001" cy="1714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182880</xdr:rowOff>
    </xdr:from>
    <xdr:to>
      <xdr:col>1</xdr:col>
      <xdr:colOff>578016</xdr:colOff>
      <xdr:row>8</xdr:row>
      <xdr:rowOff>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8049680-7D3C-B49E-32F6-DEEC217D0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63880"/>
          <a:ext cx="852336" cy="952500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21</xdr:row>
      <xdr:rowOff>0</xdr:rowOff>
    </xdr:from>
    <xdr:to>
      <xdr:col>7</xdr:col>
      <xdr:colOff>810000</xdr:colOff>
      <xdr:row>37</xdr:row>
      <xdr:rowOff>77040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0</xdr:colOff>
      <xdr:row>27</xdr:row>
      <xdr:rowOff>0</xdr:rowOff>
    </xdr:from>
    <xdr:to>
      <xdr:col>7</xdr:col>
      <xdr:colOff>810000</xdr:colOff>
      <xdr:row>43</xdr:row>
      <xdr:rowOff>133920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4</xdr:col>
      <xdr:colOff>120600</xdr:colOff>
      <xdr:row>27</xdr:row>
      <xdr:rowOff>21960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4</xdr:row>
      <xdr:rowOff>0</xdr:rowOff>
    </xdr:from>
    <xdr:to>
      <xdr:col>10</xdr:col>
      <xdr:colOff>38520</xdr:colOff>
      <xdr:row>18</xdr:row>
      <xdr:rowOff>155160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</xdr:row>
      <xdr:rowOff>0</xdr:rowOff>
    </xdr:from>
    <xdr:to>
      <xdr:col>14</xdr:col>
      <xdr:colOff>364320</xdr:colOff>
      <xdr:row>21</xdr:row>
      <xdr:rowOff>103680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B2A4A"/>
  </sheetPr>
  <dimension ref="A1:H32"/>
  <sheetViews>
    <sheetView showGridLines="0" zoomScaleNormal="100" workbookViewId="0">
      <selection activeCell="D25" sqref="D25:G25"/>
    </sheetView>
  </sheetViews>
  <sheetFormatPr baseColWidth="10" defaultColWidth="8.6640625" defaultRowHeight="14.4" x14ac:dyDescent="0.3"/>
  <cols>
    <col min="1" max="1" width="4" customWidth="1"/>
    <col min="2" max="7" width="14" customWidth="1"/>
    <col min="8" max="8" width="4" customWidth="1"/>
  </cols>
  <sheetData>
    <row r="1" spans="1:8" ht="15" customHeight="1" x14ac:dyDescent="0.3">
      <c r="A1" s="13"/>
      <c r="B1" s="13"/>
      <c r="C1" s="13"/>
      <c r="D1" s="13"/>
      <c r="E1" s="13"/>
      <c r="F1" s="13"/>
      <c r="G1" s="13"/>
      <c r="H1" s="13"/>
    </row>
    <row r="2" spans="1:8" ht="15" customHeight="1" x14ac:dyDescent="0.3">
      <c r="A2" s="13"/>
      <c r="B2" s="13"/>
      <c r="C2" s="13"/>
      <c r="D2" s="13"/>
      <c r="E2" s="13"/>
      <c r="F2" s="13"/>
      <c r="G2" s="13"/>
      <c r="H2" s="13"/>
    </row>
    <row r="3" spans="1:8" ht="15" customHeight="1" x14ac:dyDescent="0.3">
      <c r="A3" s="13"/>
      <c r="B3" s="13"/>
      <c r="C3" s="13"/>
      <c r="D3" s="13"/>
      <c r="E3" s="13"/>
      <c r="F3" s="13"/>
      <c r="G3" s="13"/>
      <c r="H3" s="13"/>
    </row>
    <row r="5" spans="1:8" ht="15" customHeight="1" x14ac:dyDescent="0.3">
      <c r="B5" s="12" t="s">
        <v>0</v>
      </c>
      <c r="C5" s="12"/>
      <c r="D5" s="12"/>
      <c r="E5" s="12"/>
      <c r="F5" s="12"/>
      <c r="G5" s="12"/>
    </row>
    <row r="6" spans="1:8" ht="15" customHeight="1" x14ac:dyDescent="0.3">
      <c r="B6" s="12"/>
      <c r="C6" s="12"/>
      <c r="D6" s="12"/>
      <c r="E6" s="12"/>
      <c r="F6" s="12"/>
      <c r="G6" s="12"/>
    </row>
    <row r="7" spans="1:8" ht="15.75" customHeight="1" x14ac:dyDescent="0.35">
      <c r="B7" s="11" t="s">
        <v>1</v>
      </c>
      <c r="C7" s="11"/>
      <c r="D7" s="11"/>
      <c r="E7" s="11"/>
      <c r="F7" s="11"/>
      <c r="G7" s="11"/>
    </row>
    <row r="9" spans="1:8" ht="19.5" customHeight="1" x14ac:dyDescent="0.3">
      <c r="B9" s="10" t="s">
        <v>2</v>
      </c>
      <c r="C9" s="10"/>
      <c r="D9" s="10"/>
      <c r="E9" s="10"/>
      <c r="F9" s="10"/>
      <c r="G9" s="10"/>
    </row>
    <row r="10" spans="1:8" ht="19.5" customHeight="1" x14ac:dyDescent="0.3">
      <c r="B10" s="10"/>
      <c r="C10" s="10"/>
      <c r="D10" s="10"/>
      <c r="E10" s="10"/>
      <c r="F10" s="10"/>
      <c r="G10" s="10"/>
    </row>
    <row r="11" spans="1:8" ht="19.5" customHeight="1" x14ac:dyDescent="0.3">
      <c r="B11" s="10"/>
      <c r="C11" s="10"/>
      <c r="D11" s="10"/>
      <c r="E11" s="10"/>
      <c r="F11" s="10"/>
      <c r="G11" s="10"/>
    </row>
    <row r="12" spans="1:8" ht="19.5" customHeight="1" x14ac:dyDescent="0.3">
      <c r="B12" s="10"/>
      <c r="C12" s="10"/>
      <c r="D12" s="10"/>
      <c r="E12" s="10"/>
      <c r="F12" s="10"/>
      <c r="G12" s="10"/>
    </row>
    <row r="14" spans="1:8" ht="21.75" customHeight="1" x14ac:dyDescent="0.3">
      <c r="B14" s="9" t="s">
        <v>3</v>
      </c>
      <c r="C14" s="9"/>
      <c r="D14" s="9"/>
      <c r="E14" s="9"/>
      <c r="F14" s="9"/>
      <c r="G14" s="9"/>
    </row>
    <row r="15" spans="1:8" ht="21.75" customHeight="1" x14ac:dyDescent="0.3">
      <c r="B15" s="9"/>
      <c r="C15" s="9"/>
      <c r="D15" s="9"/>
      <c r="E15" s="9"/>
      <c r="F15" s="9"/>
      <c r="G15" s="9"/>
    </row>
    <row r="17" spans="2:7" ht="19.5" customHeight="1" x14ac:dyDescent="0.3">
      <c r="B17" s="8" t="s">
        <v>4</v>
      </c>
      <c r="C17" s="8"/>
      <c r="D17" s="8"/>
      <c r="E17" s="8"/>
      <c r="F17" s="8"/>
      <c r="G17" s="8"/>
    </row>
    <row r="18" spans="2:7" ht="15" customHeight="1" x14ac:dyDescent="0.3">
      <c r="B18" s="14" t="s">
        <v>5</v>
      </c>
      <c r="D18" s="43"/>
      <c r="E18" s="43"/>
      <c r="F18" s="43"/>
      <c r="G18" s="43"/>
    </row>
    <row r="19" spans="2:7" ht="15" customHeight="1" x14ac:dyDescent="0.3">
      <c r="B19" s="14" t="s">
        <v>6</v>
      </c>
      <c r="D19" s="43"/>
      <c r="E19" s="43"/>
      <c r="F19" s="43"/>
      <c r="G19" s="43"/>
    </row>
    <row r="20" spans="2:7" ht="15" customHeight="1" x14ac:dyDescent="0.3">
      <c r="B20" s="14" t="s">
        <v>7</v>
      </c>
      <c r="D20" s="43"/>
      <c r="E20" s="43"/>
      <c r="F20" s="43"/>
      <c r="G20" s="43"/>
    </row>
    <row r="21" spans="2:7" ht="15" customHeight="1" x14ac:dyDescent="0.3">
      <c r="B21" s="14" t="s">
        <v>8</v>
      </c>
      <c r="D21" s="43"/>
      <c r="E21" s="43"/>
      <c r="F21" s="43"/>
      <c r="G21" s="43"/>
    </row>
    <row r="22" spans="2:7" ht="15" customHeight="1" x14ac:dyDescent="0.3">
      <c r="B22" s="14" t="s">
        <v>9</v>
      </c>
      <c r="D22" s="43"/>
      <c r="E22" s="43"/>
      <c r="F22" s="43"/>
      <c r="G22" s="43"/>
    </row>
    <row r="23" spans="2:7" ht="15" customHeight="1" x14ac:dyDescent="0.3">
      <c r="B23" s="14" t="s">
        <v>10</v>
      </c>
      <c r="D23" s="43"/>
      <c r="E23" s="43"/>
      <c r="F23" s="43"/>
      <c r="G23" s="43"/>
    </row>
    <row r="24" spans="2:7" ht="15" customHeight="1" x14ac:dyDescent="0.3">
      <c r="B24" s="14" t="s">
        <v>11</v>
      </c>
      <c r="D24" s="43"/>
      <c r="E24" s="43"/>
      <c r="F24" s="43"/>
      <c r="G24" s="43"/>
    </row>
    <row r="25" spans="2:7" ht="15" customHeight="1" x14ac:dyDescent="0.3">
      <c r="B25" s="14" t="s">
        <v>12</v>
      </c>
      <c r="D25" s="7">
        <f ca="1">TODAY()</f>
        <v>46239</v>
      </c>
      <c r="E25" s="7"/>
      <c r="F25" s="7"/>
      <c r="G25" s="7"/>
    </row>
    <row r="27" spans="2:7" ht="12" customHeight="1" x14ac:dyDescent="0.3">
      <c r="B27" s="6" t="s">
        <v>13</v>
      </c>
      <c r="C27" s="6"/>
      <c r="D27" s="6"/>
      <c r="E27" s="6"/>
      <c r="F27" s="6"/>
      <c r="G27" s="6"/>
    </row>
    <row r="28" spans="2:7" ht="12" customHeight="1" x14ac:dyDescent="0.3">
      <c r="B28" s="6"/>
      <c r="C28" s="6"/>
      <c r="D28" s="6"/>
      <c r="E28" s="6"/>
      <c r="F28" s="6"/>
      <c r="G28" s="6"/>
    </row>
    <row r="29" spans="2:7" ht="12" customHeight="1" x14ac:dyDescent="0.3">
      <c r="B29" s="6"/>
      <c r="C29" s="6"/>
      <c r="D29" s="6"/>
      <c r="E29" s="6"/>
      <c r="F29" s="6"/>
      <c r="G29" s="6"/>
    </row>
    <row r="30" spans="2:7" ht="12" customHeight="1" x14ac:dyDescent="0.3">
      <c r="B30" s="6"/>
      <c r="C30" s="6"/>
      <c r="D30" s="6"/>
      <c r="E30" s="6"/>
      <c r="F30" s="6"/>
      <c r="G30" s="6"/>
    </row>
    <row r="32" spans="2:7" ht="15" customHeight="1" x14ac:dyDescent="0.3">
      <c r="B32" s="5" t="s">
        <v>14</v>
      </c>
      <c r="C32" s="5"/>
      <c r="D32" s="5"/>
      <c r="E32" s="5"/>
      <c r="F32" s="5"/>
      <c r="G32" s="5"/>
    </row>
  </sheetData>
  <sheetProtection algorithmName="SHA-512" hashValue="PTsH27W11AUGjwjhOGlpb7jToWFQUWPIT8Bi6fp0xOCAZVH0OQZ8U+4v6tv7Cjj85dGR4JnA9VoeJDU7B50J1A==" saltValue="DT4cmEVWya3v5JuE/HXC5Q==" spinCount="100000" sheet="1" objects="1" scenarios="1"/>
  <mergeCells count="16">
    <mergeCell ref="B32:G32"/>
    <mergeCell ref="D22:G22"/>
    <mergeCell ref="D23:G23"/>
    <mergeCell ref="D24:G24"/>
    <mergeCell ref="D25:G25"/>
    <mergeCell ref="B27:G30"/>
    <mergeCell ref="B17:G17"/>
    <mergeCell ref="D18:G18"/>
    <mergeCell ref="D19:G19"/>
    <mergeCell ref="D20:G20"/>
    <mergeCell ref="D21:G21"/>
    <mergeCell ref="A1:H3"/>
    <mergeCell ref="B5:G6"/>
    <mergeCell ref="B7:G7"/>
    <mergeCell ref="B9:G12"/>
    <mergeCell ref="B14:G15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B2A4A"/>
  </sheetPr>
  <dimension ref="A1:H34"/>
  <sheetViews>
    <sheetView showGridLines="0" zoomScaleNormal="100" workbookViewId="0">
      <selection activeCell="C6" sqref="C6:D7"/>
    </sheetView>
  </sheetViews>
  <sheetFormatPr baseColWidth="10" defaultColWidth="8.6640625" defaultRowHeight="14.4" x14ac:dyDescent="0.3"/>
  <cols>
    <col min="1" max="8" width="20" customWidth="1"/>
  </cols>
  <sheetData>
    <row r="1" spans="1:8" ht="30" customHeight="1" x14ac:dyDescent="0.3">
      <c r="A1" s="4" t="s">
        <v>15</v>
      </c>
      <c r="B1" s="4"/>
      <c r="C1" s="4"/>
      <c r="D1" s="4"/>
      <c r="E1" s="4"/>
      <c r="F1" s="4"/>
      <c r="G1" s="4"/>
      <c r="H1" s="4"/>
    </row>
    <row r="2" spans="1:8" ht="18" customHeight="1" x14ac:dyDescent="0.3">
      <c r="A2" s="4"/>
      <c r="B2" s="4"/>
      <c r="C2" s="4"/>
      <c r="D2" s="4"/>
      <c r="E2" s="4"/>
      <c r="F2" s="4"/>
      <c r="G2" s="4"/>
      <c r="H2" s="4"/>
    </row>
    <row r="3" spans="1:8" ht="15.75" customHeight="1" x14ac:dyDescent="0.3">
      <c r="A3" s="3" t="s">
        <v>16</v>
      </c>
      <c r="B3" s="3"/>
      <c r="C3" s="3"/>
      <c r="D3" s="3"/>
      <c r="E3" s="3"/>
      <c r="F3" s="3"/>
      <c r="G3" s="3"/>
      <c r="H3" s="3"/>
    </row>
    <row r="5" spans="1:8" ht="15.75" customHeight="1" x14ac:dyDescent="0.3">
      <c r="A5" s="2" t="s">
        <v>17</v>
      </c>
      <c r="B5" s="2"/>
      <c r="C5" s="2" t="s">
        <v>18</v>
      </c>
      <c r="D5" s="2"/>
      <c r="E5" s="2" t="s">
        <v>19</v>
      </c>
      <c r="F5" s="2"/>
      <c r="G5" s="2" t="s">
        <v>20</v>
      </c>
      <c r="H5" s="2"/>
    </row>
    <row r="6" spans="1:8" ht="25.5" customHeight="1" x14ac:dyDescent="0.3">
      <c r="A6" s="1">
        <f>Ingresos!B29</f>
        <v>0</v>
      </c>
      <c r="B6" s="1"/>
      <c r="C6" s="1">
        <f>Gastos!B65</f>
        <v>0</v>
      </c>
      <c r="D6" s="1"/>
      <c r="E6" s="1">
        <f>'Flujo de Caja'!B9</f>
        <v>0</v>
      </c>
      <c r="F6" s="1"/>
      <c r="G6" s="1">
        <f>'Patrimonio Neto'!B9</f>
        <v>0</v>
      </c>
      <c r="H6" s="1"/>
    </row>
    <row r="7" spans="1:8" ht="13.5" customHeight="1" x14ac:dyDescent="0.3">
      <c r="A7" s="1"/>
      <c r="B7" s="1"/>
      <c r="C7" s="1"/>
      <c r="D7" s="1"/>
      <c r="E7" s="1"/>
      <c r="F7" s="1"/>
      <c r="G7" s="1"/>
      <c r="H7" s="1"/>
    </row>
    <row r="9" spans="1:8" ht="15.75" customHeight="1" x14ac:dyDescent="0.3">
      <c r="A9" s="2" t="s">
        <v>21</v>
      </c>
      <c r="B9" s="2"/>
      <c r="C9" s="2" t="s">
        <v>22</v>
      </c>
      <c r="D9" s="2"/>
      <c r="E9" s="2" t="s">
        <v>23</v>
      </c>
      <c r="F9" s="2"/>
      <c r="G9" s="2" t="s">
        <v>24</v>
      </c>
      <c r="H9" s="2"/>
    </row>
    <row r="10" spans="1:8" ht="25.5" customHeight="1" x14ac:dyDescent="0.3">
      <c r="A10" s="35">
        <f>IFERROR(Gastos!B54/Ingresos!B29,0)</f>
        <v>0</v>
      </c>
      <c r="B10" s="35"/>
      <c r="C10" s="35">
        <f>IFERROR((Gastos!B50+Gastos!B51)/Ingresos!B29,0)</f>
        <v>0</v>
      </c>
      <c r="D10" s="35"/>
      <c r="E10" s="1">
        <f>Activos!B20</f>
        <v>0</v>
      </c>
      <c r="F10" s="1"/>
      <c r="G10" s="1">
        <f>Pasivos!B14</f>
        <v>0</v>
      </c>
      <c r="H10" s="1"/>
    </row>
    <row r="11" spans="1:8" ht="13.5" customHeight="1" x14ac:dyDescent="0.3">
      <c r="A11" s="35"/>
      <c r="B11" s="35"/>
      <c r="C11" s="35"/>
      <c r="D11" s="35"/>
      <c r="E11" s="1"/>
      <c r="F11" s="1"/>
      <c r="G11" s="1"/>
      <c r="H11" s="1"/>
    </row>
    <row r="13" spans="1:8" ht="15.75" customHeight="1" x14ac:dyDescent="0.3">
      <c r="A13" s="2" t="s">
        <v>25</v>
      </c>
      <c r="B13" s="2"/>
      <c r="C13" s="2" t="s">
        <v>26</v>
      </c>
      <c r="D13" s="2"/>
      <c r="E13" s="2" t="s">
        <v>27</v>
      </c>
      <c r="F13" s="2"/>
      <c r="G13" s="36" t="str">
        <f>IF('Flujo de Caja'!B9&lt;0,"🔴 RIESGO",IF(IFERROR('Flujo de Caja'!B9/Ingresos!B29,1)&lt;0.1,"🟡 ATENCIÓN","🟢 EXCELENTE"))</f>
        <v>🟢 EXCELENTE</v>
      </c>
      <c r="H13" s="36"/>
    </row>
    <row r="14" spans="1:8" ht="25.5" customHeight="1" x14ac:dyDescent="0.3">
      <c r="A14" s="1">
        <f>'Fondo de Emergencia'!B13</f>
        <v>0</v>
      </c>
      <c r="B14" s="1"/>
      <c r="C14" s="1">
        <f>'Fondo de Emergencia'!B9</f>
        <v>0</v>
      </c>
      <c r="D14" s="1"/>
      <c r="E14" s="35">
        <f>'Checklist Financiero'!B17</f>
        <v>0</v>
      </c>
      <c r="F14" s="35"/>
      <c r="G14" s="36"/>
      <c r="H14" s="36"/>
    </row>
    <row r="15" spans="1:8" ht="13.5" customHeight="1" x14ac:dyDescent="0.3">
      <c r="A15" s="1"/>
      <c r="B15" s="1"/>
      <c r="C15" s="1"/>
      <c r="D15" s="1"/>
      <c r="E15" s="35"/>
      <c r="F15" s="35"/>
      <c r="G15" s="36"/>
      <c r="H15" s="36"/>
    </row>
    <row r="18" spans="1:8" ht="19.5" customHeight="1" x14ac:dyDescent="0.3">
      <c r="A18" s="8" t="s">
        <v>28</v>
      </c>
      <c r="B18" s="8"/>
      <c r="C18" s="8"/>
      <c r="D18" s="8"/>
      <c r="E18" s="8"/>
      <c r="F18" s="8"/>
      <c r="G18" s="8"/>
      <c r="H18" s="8"/>
    </row>
    <row r="19" spans="1:8" ht="21.75" customHeight="1" x14ac:dyDescent="0.3">
      <c r="A19" s="37" t="str">
        <f>"Ahorro: "&amp;TEXT(IFERROR(Gastos!B54/Ingresos!B29,0),"0.0%")&amp;"  |  Vivienda: "&amp;TEXT(IFERROR(Gastos!B13/Ingresos!B29,0),"0.0%")&amp;"  |  Deuda: "&amp;TEXT(IFERROR((Gastos!B50+Gastos!B51)/Ingresos!B29,0),"0.0%")&amp;"  |  Patrimonio neto: $"&amp;TEXT('Patrimonio Neto'!B9,"#,##0")</f>
        <v>Ahorro: 00%  |  Vivienda: 00%  |  Deuda: 00%  |  Patrimonio neto: $,0</v>
      </c>
      <c r="B19" s="37"/>
      <c r="C19" s="37"/>
      <c r="D19" s="37"/>
      <c r="E19" s="37"/>
      <c r="F19" s="37"/>
      <c r="G19" s="37"/>
      <c r="H19" s="37"/>
    </row>
    <row r="22" spans="1:8" ht="19.5" customHeight="1" x14ac:dyDescent="0.3">
      <c r="A22" s="8" t="s">
        <v>29</v>
      </c>
      <c r="B22" s="8"/>
      <c r="C22" s="8"/>
      <c r="D22" s="8"/>
    </row>
    <row r="23" spans="1:8" ht="15" customHeight="1" x14ac:dyDescent="0.3">
      <c r="A23" s="15" t="s">
        <v>30</v>
      </c>
      <c r="B23" s="16">
        <f>Gastos!B13</f>
        <v>0</v>
      </c>
    </row>
    <row r="24" spans="1:8" ht="15" customHeight="1" x14ac:dyDescent="0.3">
      <c r="A24" s="15" t="s">
        <v>31</v>
      </c>
      <c r="B24" s="16">
        <f>Gastos!B21</f>
        <v>0</v>
      </c>
    </row>
    <row r="25" spans="1:8" ht="15" customHeight="1" x14ac:dyDescent="0.3">
      <c r="A25" s="15" t="s">
        <v>32</v>
      </c>
      <c r="B25" s="16">
        <f>Gastos!B27</f>
        <v>0</v>
      </c>
    </row>
    <row r="26" spans="1:8" ht="15" customHeight="1" x14ac:dyDescent="0.3">
      <c r="A26" s="15" t="s">
        <v>33</v>
      </c>
      <c r="B26" s="16">
        <f>Gastos!B33</f>
        <v>0</v>
      </c>
    </row>
    <row r="27" spans="1:8" ht="15" customHeight="1" x14ac:dyDescent="0.3">
      <c r="A27" s="15" t="s">
        <v>34</v>
      </c>
      <c r="B27" s="16">
        <f>Gastos!B40</f>
        <v>0</v>
      </c>
    </row>
    <row r="28" spans="1:8" ht="15" customHeight="1" x14ac:dyDescent="0.3">
      <c r="A28" s="15" t="s">
        <v>35</v>
      </c>
      <c r="B28" s="16">
        <f>Gastos!B47</f>
        <v>0</v>
      </c>
    </row>
    <row r="29" spans="1:8" ht="15" customHeight="1" x14ac:dyDescent="0.3">
      <c r="A29" s="15" t="s">
        <v>36</v>
      </c>
      <c r="B29" s="16">
        <f>Gastos!B54</f>
        <v>0</v>
      </c>
    </row>
    <row r="30" spans="1:8" ht="15" customHeight="1" x14ac:dyDescent="0.3">
      <c r="A30" s="15" t="s">
        <v>37</v>
      </c>
      <c r="B30" s="16">
        <f>Gastos!B62</f>
        <v>0</v>
      </c>
    </row>
    <row r="32" spans="1:8" ht="19.5" customHeight="1" x14ac:dyDescent="0.3">
      <c r="A32" s="8" t="s">
        <v>38</v>
      </c>
      <c r="B32" s="8"/>
      <c r="C32" s="8"/>
      <c r="D32" s="8"/>
    </row>
    <row r="33" spans="1:2" ht="15" customHeight="1" x14ac:dyDescent="0.3">
      <c r="A33" s="15" t="s">
        <v>39</v>
      </c>
      <c r="B33" s="16">
        <f>Ingresos!B29</f>
        <v>0</v>
      </c>
    </row>
    <row r="34" spans="1:2" ht="15" customHeight="1" x14ac:dyDescent="0.3">
      <c r="A34" s="15" t="s">
        <v>40</v>
      </c>
      <c r="B34" s="16">
        <f>Gastos!B65</f>
        <v>0</v>
      </c>
    </row>
  </sheetData>
  <sheetProtection algorithmName="SHA-512" hashValue="Lc4gDLOz47pemEhRivdWbGyENQD+pQkORp8VneVoOwXKWC5I62bJpm5RRa1tJvw+7TvgRG4UZN1eWD+QbV9Yiw==" saltValue="Z497X++bTb9Vpf86Ua90eg==" spinCount="100000" sheet="1" objects="1" scenarios="1"/>
  <mergeCells count="29">
    <mergeCell ref="A18:H18"/>
    <mergeCell ref="A19:H19"/>
    <mergeCell ref="A22:D22"/>
    <mergeCell ref="A32:D32"/>
    <mergeCell ref="A10:B11"/>
    <mergeCell ref="C10:D11"/>
    <mergeCell ref="E10:F11"/>
    <mergeCell ref="G10:H11"/>
    <mergeCell ref="A13:B13"/>
    <mergeCell ref="C13:D13"/>
    <mergeCell ref="E13:F13"/>
    <mergeCell ref="G13:H15"/>
    <mergeCell ref="A14:B15"/>
    <mergeCell ref="C14:D15"/>
    <mergeCell ref="E14:F15"/>
    <mergeCell ref="A6:B7"/>
    <mergeCell ref="C6:D7"/>
    <mergeCell ref="E6:F7"/>
    <mergeCell ref="G6:H7"/>
    <mergeCell ref="A9:B9"/>
    <mergeCell ref="C9:D9"/>
    <mergeCell ref="E9:F9"/>
    <mergeCell ref="G9:H9"/>
    <mergeCell ref="A1:H2"/>
    <mergeCell ref="A3:H3"/>
    <mergeCell ref="A5:B5"/>
    <mergeCell ref="C5:D5"/>
    <mergeCell ref="E5:F5"/>
    <mergeCell ref="G5:H5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B2A4A"/>
  </sheetPr>
  <dimension ref="A1:E29"/>
  <sheetViews>
    <sheetView showGridLines="0" topLeftCell="A25" zoomScaleNormal="100" workbookViewId="0">
      <selection activeCell="I27" sqref="I27"/>
    </sheetView>
  </sheetViews>
  <sheetFormatPr baseColWidth="10" defaultColWidth="8.6640625" defaultRowHeight="14.4" x14ac:dyDescent="0.3"/>
  <cols>
    <col min="1" max="1" width="32" customWidth="1"/>
    <col min="2" max="3" width="18" customWidth="1"/>
    <col min="4" max="5" width="3" customWidth="1"/>
  </cols>
  <sheetData>
    <row r="1" spans="1:5" ht="30" customHeight="1" x14ac:dyDescent="0.3">
      <c r="A1" s="4" t="s">
        <v>41</v>
      </c>
      <c r="B1" s="4"/>
      <c r="C1" s="4"/>
      <c r="D1" s="4"/>
      <c r="E1" s="4"/>
    </row>
    <row r="2" spans="1:5" ht="18" customHeight="1" x14ac:dyDescent="0.3">
      <c r="A2" s="4"/>
      <c r="B2" s="4"/>
      <c r="C2" s="4"/>
      <c r="D2" s="4"/>
      <c r="E2" s="4"/>
    </row>
    <row r="3" spans="1:5" ht="15.75" customHeight="1" x14ac:dyDescent="0.3">
      <c r="A3" s="3" t="s">
        <v>42</v>
      </c>
      <c r="B3" s="3"/>
      <c r="C3" s="3"/>
      <c r="D3" s="3"/>
      <c r="E3" s="3"/>
    </row>
    <row r="5" spans="1:5" ht="19.5" customHeight="1" x14ac:dyDescent="0.3">
      <c r="A5" s="8" t="s">
        <v>43</v>
      </c>
      <c r="B5" s="8"/>
      <c r="C5" s="8"/>
    </row>
    <row r="6" spans="1:5" ht="21.75" customHeight="1" x14ac:dyDescent="0.3">
      <c r="A6" s="17" t="s">
        <v>44</v>
      </c>
      <c r="B6" s="17" t="s">
        <v>45</v>
      </c>
      <c r="C6" s="17" t="s">
        <v>46</v>
      </c>
    </row>
    <row r="7" spans="1:5" ht="15" customHeight="1" x14ac:dyDescent="0.3">
      <c r="A7" s="15" t="s">
        <v>47</v>
      </c>
      <c r="B7" s="44">
        <v>0</v>
      </c>
      <c r="C7" s="16">
        <f>B7*12</f>
        <v>0</v>
      </c>
    </row>
    <row r="8" spans="1:5" ht="15" customHeight="1" x14ac:dyDescent="0.3">
      <c r="A8" s="15" t="s">
        <v>48</v>
      </c>
      <c r="B8" s="44">
        <v>0</v>
      </c>
      <c r="C8" s="16">
        <f>B8*12</f>
        <v>0</v>
      </c>
    </row>
    <row r="9" spans="1:5" ht="15" customHeight="1" x14ac:dyDescent="0.3">
      <c r="A9" s="15" t="s">
        <v>49</v>
      </c>
      <c r="B9" s="44">
        <v>0</v>
      </c>
      <c r="C9" s="16">
        <f>B9*12</f>
        <v>0</v>
      </c>
    </row>
    <row r="10" spans="1:5" ht="15" customHeight="1" x14ac:dyDescent="0.3">
      <c r="A10" s="19" t="s">
        <v>50</v>
      </c>
      <c r="B10" s="20">
        <f>SUM(B7:B9)</f>
        <v>0</v>
      </c>
      <c r="C10" s="20">
        <f>SUM(C7:C9)</f>
        <v>0</v>
      </c>
    </row>
    <row r="12" spans="1:5" ht="19.5" customHeight="1" x14ac:dyDescent="0.3">
      <c r="A12" s="8" t="s">
        <v>51</v>
      </c>
      <c r="B12" s="8"/>
      <c r="C12" s="8"/>
    </row>
    <row r="13" spans="1:5" ht="21.75" customHeight="1" x14ac:dyDescent="0.3">
      <c r="A13" s="17" t="s">
        <v>44</v>
      </c>
      <c r="B13" s="17" t="s">
        <v>45</v>
      </c>
      <c r="C13" s="17" t="s">
        <v>46</v>
      </c>
    </row>
    <row r="14" spans="1:5" ht="15" customHeight="1" x14ac:dyDescent="0.3">
      <c r="A14" s="15" t="s">
        <v>47</v>
      </c>
      <c r="B14" s="44">
        <v>0</v>
      </c>
      <c r="C14" s="16">
        <f>B14*12</f>
        <v>0</v>
      </c>
    </row>
    <row r="15" spans="1:5" ht="15" customHeight="1" x14ac:dyDescent="0.3">
      <c r="A15" s="15" t="s">
        <v>48</v>
      </c>
      <c r="B15" s="44">
        <v>0</v>
      </c>
      <c r="C15" s="16">
        <f>B15*12</f>
        <v>0</v>
      </c>
    </row>
    <row r="16" spans="1:5" ht="15" customHeight="1" x14ac:dyDescent="0.3">
      <c r="A16" s="15" t="s">
        <v>49</v>
      </c>
      <c r="B16" s="44">
        <v>0</v>
      </c>
      <c r="C16" s="16">
        <f>B16*12</f>
        <v>0</v>
      </c>
    </row>
    <row r="17" spans="1:3" ht="15" customHeight="1" x14ac:dyDescent="0.3">
      <c r="A17" s="19" t="s">
        <v>52</v>
      </c>
      <c r="B17" s="20">
        <f>SUM(B14:B16)</f>
        <v>0</v>
      </c>
      <c r="C17" s="20">
        <f>SUM(C14:C16)</f>
        <v>0</v>
      </c>
    </row>
    <row r="19" spans="1:3" ht="19.5" customHeight="1" x14ac:dyDescent="0.3">
      <c r="A19" s="8" t="s">
        <v>53</v>
      </c>
      <c r="B19" s="8"/>
      <c r="C19" s="8"/>
    </row>
    <row r="20" spans="1:3" ht="21.75" customHeight="1" x14ac:dyDescent="0.3">
      <c r="A20" s="17" t="s">
        <v>44</v>
      </c>
      <c r="B20" s="17" t="s">
        <v>45</v>
      </c>
      <c r="C20" s="17" t="s">
        <v>46</v>
      </c>
    </row>
    <row r="21" spans="1:3" ht="15" customHeight="1" x14ac:dyDescent="0.3">
      <c r="A21" s="15" t="s">
        <v>54</v>
      </c>
      <c r="B21" s="18">
        <v>0</v>
      </c>
      <c r="C21" s="16">
        <f>B21*12</f>
        <v>0</v>
      </c>
    </row>
    <row r="22" spans="1:3" ht="15" customHeight="1" x14ac:dyDescent="0.3">
      <c r="A22" s="15" t="s">
        <v>55</v>
      </c>
      <c r="B22" s="18">
        <v>0</v>
      </c>
      <c r="C22" s="16">
        <f>B22*12</f>
        <v>0</v>
      </c>
    </row>
    <row r="23" spans="1:3" ht="15" customHeight="1" x14ac:dyDescent="0.3">
      <c r="A23" s="15" t="s">
        <v>56</v>
      </c>
      <c r="B23" s="18">
        <v>0</v>
      </c>
      <c r="C23" s="16">
        <f>B23*12</f>
        <v>0</v>
      </c>
    </row>
    <row r="24" spans="1:3" ht="15" customHeight="1" x14ac:dyDescent="0.3">
      <c r="A24" s="15" t="s">
        <v>57</v>
      </c>
      <c r="B24" s="18">
        <v>0</v>
      </c>
      <c r="C24" s="16">
        <f>B24*12</f>
        <v>0</v>
      </c>
    </row>
    <row r="25" spans="1:3" ht="15" customHeight="1" x14ac:dyDescent="0.3">
      <c r="A25" s="15" t="s">
        <v>37</v>
      </c>
      <c r="B25" s="18">
        <v>0</v>
      </c>
      <c r="C25" s="16">
        <f>B25*12</f>
        <v>0</v>
      </c>
    </row>
    <row r="26" spans="1:3" ht="15" customHeight="1" x14ac:dyDescent="0.3">
      <c r="A26" s="19" t="s">
        <v>58</v>
      </c>
      <c r="B26" s="20">
        <f>SUM(B21:B25)</f>
        <v>0</v>
      </c>
      <c r="C26" s="20">
        <f>SUM(C21:C25)</f>
        <v>0</v>
      </c>
    </row>
    <row r="28" spans="1:3" ht="19.5" customHeight="1" x14ac:dyDescent="0.3">
      <c r="A28" s="38" t="s">
        <v>59</v>
      </c>
      <c r="B28" s="38"/>
      <c r="C28" s="38"/>
    </row>
    <row r="29" spans="1:3" ht="15" customHeight="1" x14ac:dyDescent="0.3">
      <c r="A29" s="21" t="s">
        <v>60</v>
      </c>
      <c r="B29" s="22">
        <f>B10+B17+B26</f>
        <v>0</v>
      </c>
      <c r="C29" s="22">
        <f>C10+C17+C26</f>
        <v>0</v>
      </c>
    </row>
  </sheetData>
  <sheetProtection algorithmName="SHA-512" hashValue="l6kqZVe7LgSw6MXoqJ0GHOdpWHtN+vW2GFdgyaEvSUudkpd8CZMRExnEcUj7PxznHczhYd2GqmuMLAsNfnV7Ww==" saltValue="Ad+pMT3225jMDLbHajveJA==" spinCount="100000" sheet="1" objects="1" scenarios="1"/>
  <mergeCells count="6">
    <mergeCell ref="A28:C28"/>
    <mergeCell ref="A1:E2"/>
    <mergeCell ref="A3:E3"/>
    <mergeCell ref="A5:C5"/>
    <mergeCell ref="A12:C12"/>
    <mergeCell ref="A19:C19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B2A4A"/>
  </sheetPr>
  <dimension ref="A1:C65"/>
  <sheetViews>
    <sheetView showGridLines="0" topLeftCell="A55" zoomScaleNormal="100" workbookViewId="0">
      <selection activeCell="B57" sqref="B57:B61"/>
    </sheetView>
  </sheetViews>
  <sheetFormatPr baseColWidth="10" defaultColWidth="8.6640625" defaultRowHeight="14.4" x14ac:dyDescent="0.3"/>
  <cols>
    <col min="1" max="1" width="34" customWidth="1"/>
    <col min="2" max="2" width="16" customWidth="1"/>
    <col min="3" max="3" width="3" customWidth="1"/>
  </cols>
  <sheetData>
    <row r="1" spans="1:3" ht="30" customHeight="1" x14ac:dyDescent="0.3">
      <c r="A1" s="4" t="s">
        <v>61</v>
      </c>
      <c r="B1" s="4"/>
      <c r="C1" s="4"/>
    </row>
    <row r="2" spans="1:3" ht="18" customHeight="1" x14ac:dyDescent="0.3">
      <c r="A2" s="4"/>
      <c r="B2" s="4"/>
      <c r="C2" s="4"/>
    </row>
    <row r="3" spans="1:3" ht="15.75" customHeight="1" x14ac:dyDescent="0.3">
      <c r="A3" s="3" t="s">
        <v>62</v>
      </c>
      <c r="B3" s="3"/>
      <c r="C3" s="3"/>
    </row>
    <row r="5" spans="1:3" ht="19.5" customHeight="1" x14ac:dyDescent="0.3">
      <c r="A5" s="39" t="s">
        <v>63</v>
      </c>
      <c r="B5" s="39"/>
    </row>
    <row r="6" spans="1:3" ht="15" customHeight="1" x14ac:dyDescent="0.3">
      <c r="A6" s="15" t="s">
        <v>64</v>
      </c>
      <c r="B6" s="44">
        <v>0</v>
      </c>
    </row>
    <row r="7" spans="1:3" ht="15" customHeight="1" x14ac:dyDescent="0.3">
      <c r="A7" s="15" t="s">
        <v>65</v>
      </c>
      <c r="B7" s="44">
        <v>0</v>
      </c>
    </row>
    <row r="8" spans="1:3" ht="15" customHeight="1" x14ac:dyDescent="0.3">
      <c r="A8" s="15" t="s">
        <v>66</v>
      </c>
      <c r="B8" s="44">
        <v>0</v>
      </c>
    </row>
    <row r="9" spans="1:3" ht="15" customHeight="1" x14ac:dyDescent="0.3">
      <c r="A9" s="15" t="s">
        <v>67</v>
      </c>
      <c r="B9" s="44">
        <v>0</v>
      </c>
    </row>
    <row r="10" spans="1:3" ht="15" customHeight="1" x14ac:dyDescent="0.3">
      <c r="A10" s="15" t="s">
        <v>68</v>
      </c>
      <c r="B10" s="44">
        <v>0</v>
      </c>
    </row>
    <row r="11" spans="1:3" ht="15" customHeight="1" x14ac:dyDescent="0.3">
      <c r="A11" s="15" t="s">
        <v>69</v>
      </c>
      <c r="B11" s="44">
        <v>0</v>
      </c>
    </row>
    <row r="12" spans="1:3" ht="15" customHeight="1" x14ac:dyDescent="0.3">
      <c r="A12" s="15" t="s">
        <v>70</v>
      </c>
      <c r="B12" s="44">
        <v>0</v>
      </c>
    </row>
    <row r="13" spans="1:3" ht="15" customHeight="1" x14ac:dyDescent="0.3">
      <c r="A13" s="19" t="s">
        <v>71</v>
      </c>
      <c r="B13" s="20">
        <f>SUM(B6:B12)</f>
        <v>0</v>
      </c>
    </row>
    <row r="15" spans="1:3" ht="19.5" customHeight="1" x14ac:dyDescent="0.3">
      <c r="A15" s="39" t="s">
        <v>72</v>
      </c>
      <c r="B15" s="39"/>
    </row>
    <row r="16" spans="1:3" ht="15" customHeight="1" x14ac:dyDescent="0.3">
      <c r="A16" s="15" t="s">
        <v>73</v>
      </c>
      <c r="B16" s="44">
        <v>0</v>
      </c>
    </row>
    <row r="17" spans="1:2" ht="15" customHeight="1" x14ac:dyDescent="0.3">
      <c r="A17" s="15" t="s">
        <v>74</v>
      </c>
      <c r="B17" s="44">
        <v>0</v>
      </c>
    </row>
    <row r="18" spans="1:2" ht="15" customHeight="1" x14ac:dyDescent="0.3">
      <c r="A18" s="15" t="s">
        <v>75</v>
      </c>
      <c r="B18" s="44">
        <v>0</v>
      </c>
    </row>
    <row r="19" spans="1:2" ht="15" customHeight="1" x14ac:dyDescent="0.3">
      <c r="A19" s="15" t="s">
        <v>76</v>
      </c>
      <c r="B19" s="44">
        <v>0</v>
      </c>
    </row>
    <row r="20" spans="1:2" ht="15" customHeight="1" x14ac:dyDescent="0.3">
      <c r="A20" s="15" t="s">
        <v>77</v>
      </c>
      <c r="B20" s="44">
        <v>0</v>
      </c>
    </row>
    <row r="21" spans="1:2" ht="15" customHeight="1" x14ac:dyDescent="0.3">
      <c r="A21" s="19" t="s">
        <v>78</v>
      </c>
      <c r="B21" s="20">
        <f>SUM(B16:B20)</f>
        <v>0</v>
      </c>
    </row>
    <row r="23" spans="1:2" ht="19.5" customHeight="1" x14ac:dyDescent="0.3">
      <c r="A23" s="39" t="s">
        <v>79</v>
      </c>
      <c r="B23" s="39"/>
    </row>
    <row r="24" spans="1:2" ht="15" customHeight="1" x14ac:dyDescent="0.3">
      <c r="A24" s="15" t="s">
        <v>80</v>
      </c>
      <c r="B24" s="44">
        <v>0</v>
      </c>
    </row>
    <row r="25" spans="1:2" ht="15" customHeight="1" x14ac:dyDescent="0.3">
      <c r="A25" s="15" t="s">
        <v>81</v>
      </c>
      <c r="B25" s="44">
        <v>0</v>
      </c>
    </row>
    <row r="26" spans="1:2" ht="15" customHeight="1" x14ac:dyDescent="0.3">
      <c r="A26" s="15" t="s">
        <v>82</v>
      </c>
      <c r="B26" s="44">
        <v>0</v>
      </c>
    </row>
    <row r="27" spans="1:2" ht="15" customHeight="1" x14ac:dyDescent="0.3">
      <c r="A27" s="19" t="s">
        <v>83</v>
      </c>
      <c r="B27" s="20">
        <f>SUM(B24:B26)</f>
        <v>0</v>
      </c>
    </row>
    <row r="29" spans="1:2" ht="19.5" customHeight="1" x14ac:dyDescent="0.3">
      <c r="A29" s="39" t="s">
        <v>84</v>
      </c>
      <c r="B29" s="39"/>
    </row>
    <row r="30" spans="1:2" ht="15" customHeight="1" x14ac:dyDescent="0.3">
      <c r="A30" s="15" t="s">
        <v>85</v>
      </c>
      <c r="B30" s="44">
        <v>0</v>
      </c>
    </row>
    <row r="31" spans="1:2" ht="15" customHeight="1" x14ac:dyDescent="0.3">
      <c r="A31" s="15" t="s">
        <v>86</v>
      </c>
      <c r="B31" s="44">
        <v>0</v>
      </c>
    </row>
    <row r="32" spans="1:2" ht="15" customHeight="1" x14ac:dyDescent="0.3">
      <c r="A32" s="15" t="s">
        <v>87</v>
      </c>
      <c r="B32" s="44">
        <v>0</v>
      </c>
    </row>
    <row r="33" spans="1:2" ht="15" customHeight="1" x14ac:dyDescent="0.3">
      <c r="A33" s="19" t="s">
        <v>88</v>
      </c>
      <c r="B33" s="20">
        <f>SUM(B30:B32)</f>
        <v>0</v>
      </c>
    </row>
    <row r="35" spans="1:2" ht="19.5" customHeight="1" x14ac:dyDescent="0.3">
      <c r="A35" s="39" t="s">
        <v>89</v>
      </c>
      <c r="B35" s="39"/>
    </row>
    <row r="36" spans="1:2" ht="15" customHeight="1" x14ac:dyDescent="0.3">
      <c r="A36" s="15" t="s">
        <v>90</v>
      </c>
      <c r="B36" s="44">
        <v>0</v>
      </c>
    </row>
    <row r="37" spans="1:2" ht="15" customHeight="1" x14ac:dyDescent="0.3">
      <c r="A37" s="15" t="s">
        <v>91</v>
      </c>
      <c r="B37" s="44">
        <v>0</v>
      </c>
    </row>
    <row r="38" spans="1:2" ht="15" customHeight="1" x14ac:dyDescent="0.3">
      <c r="A38" s="15" t="s">
        <v>92</v>
      </c>
      <c r="B38" s="44">
        <v>0</v>
      </c>
    </row>
    <row r="39" spans="1:2" ht="15" customHeight="1" x14ac:dyDescent="0.3">
      <c r="A39" s="15" t="s">
        <v>93</v>
      </c>
      <c r="B39" s="44">
        <v>0</v>
      </c>
    </row>
    <row r="40" spans="1:2" ht="15" customHeight="1" x14ac:dyDescent="0.3">
      <c r="A40" s="19" t="s">
        <v>94</v>
      </c>
      <c r="B40" s="20">
        <f>SUM(B36:B39)</f>
        <v>0</v>
      </c>
    </row>
    <row r="42" spans="1:2" ht="19.5" customHeight="1" x14ac:dyDescent="0.3">
      <c r="A42" s="39" t="s">
        <v>95</v>
      </c>
      <c r="B42" s="39"/>
    </row>
    <row r="43" spans="1:2" ht="15" customHeight="1" x14ac:dyDescent="0.3">
      <c r="A43" s="15" t="s">
        <v>96</v>
      </c>
      <c r="B43" s="44">
        <v>0</v>
      </c>
    </row>
    <row r="44" spans="1:2" ht="15" customHeight="1" x14ac:dyDescent="0.3">
      <c r="A44" s="15" t="s">
        <v>97</v>
      </c>
      <c r="B44" s="44">
        <v>0</v>
      </c>
    </row>
    <row r="45" spans="1:2" ht="15" customHeight="1" x14ac:dyDescent="0.3">
      <c r="A45" s="15" t="s">
        <v>98</v>
      </c>
      <c r="B45" s="44">
        <v>0</v>
      </c>
    </row>
    <row r="46" spans="1:2" ht="15" customHeight="1" x14ac:dyDescent="0.3">
      <c r="A46" s="15" t="s">
        <v>99</v>
      </c>
      <c r="B46" s="44">
        <v>0</v>
      </c>
    </row>
    <row r="47" spans="1:2" ht="15" customHeight="1" x14ac:dyDescent="0.3">
      <c r="A47" s="19" t="s">
        <v>100</v>
      </c>
      <c r="B47" s="20">
        <f>SUM(B43:B46)</f>
        <v>0</v>
      </c>
    </row>
    <row r="49" spans="1:2" ht="19.5" customHeight="1" x14ac:dyDescent="0.3">
      <c r="A49" s="39" t="s">
        <v>101</v>
      </c>
      <c r="B49" s="39"/>
    </row>
    <row r="50" spans="1:2" ht="15" customHeight="1" x14ac:dyDescent="0.3">
      <c r="A50" s="15" t="s">
        <v>102</v>
      </c>
      <c r="B50" s="44">
        <v>0</v>
      </c>
    </row>
    <row r="51" spans="1:2" ht="15" customHeight="1" x14ac:dyDescent="0.3">
      <c r="A51" s="15" t="s">
        <v>103</v>
      </c>
      <c r="B51" s="44">
        <v>0</v>
      </c>
    </row>
    <row r="52" spans="1:2" ht="15" customHeight="1" x14ac:dyDescent="0.3">
      <c r="A52" s="15" t="s">
        <v>104</v>
      </c>
      <c r="B52" s="44">
        <v>0</v>
      </c>
    </row>
    <row r="53" spans="1:2" ht="15" customHeight="1" x14ac:dyDescent="0.3">
      <c r="A53" s="15" t="s">
        <v>105</v>
      </c>
      <c r="B53" s="44">
        <v>0</v>
      </c>
    </row>
    <row r="54" spans="1:2" ht="15" customHeight="1" x14ac:dyDescent="0.3">
      <c r="A54" s="19" t="s">
        <v>106</v>
      </c>
      <c r="B54" s="20">
        <f>SUM(B50:B53)</f>
        <v>0</v>
      </c>
    </row>
    <row r="56" spans="1:2" ht="19.5" customHeight="1" x14ac:dyDescent="0.3">
      <c r="A56" s="39" t="s">
        <v>107</v>
      </c>
      <c r="B56" s="39"/>
    </row>
    <row r="57" spans="1:2" ht="15" customHeight="1" x14ac:dyDescent="0.3">
      <c r="A57" s="15" t="s">
        <v>108</v>
      </c>
      <c r="B57" s="44">
        <v>0</v>
      </c>
    </row>
    <row r="58" spans="1:2" ht="15" customHeight="1" x14ac:dyDescent="0.3">
      <c r="A58" s="15" t="s">
        <v>109</v>
      </c>
      <c r="B58" s="44">
        <v>0</v>
      </c>
    </row>
    <row r="59" spans="1:2" ht="15" customHeight="1" x14ac:dyDescent="0.3">
      <c r="A59" s="15" t="s">
        <v>110</v>
      </c>
      <c r="B59" s="44">
        <v>0</v>
      </c>
    </row>
    <row r="60" spans="1:2" ht="15" customHeight="1" x14ac:dyDescent="0.3">
      <c r="A60" s="15" t="s">
        <v>111</v>
      </c>
      <c r="B60" s="44">
        <v>0</v>
      </c>
    </row>
    <row r="61" spans="1:2" ht="15" customHeight="1" x14ac:dyDescent="0.3">
      <c r="A61" s="15" t="s">
        <v>112</v>
      </c>
      <c r="B61" s="44">
        <v>0</v>
      </c>
    </row>
    <row r="62" spans="1:2" ht="15" customHeight="1" x14ac:dyDescent="0.3">
      <c r="A62" s="19" t="s">
        <v>113</v>
      </c>
      <c r="B62" s="20">
        <f>SUM(B57:B61)</f>
        <v>0</v>
      </c>
    </row>
    <row r="64" spans="1:2" ht="19.5" customHeight="1" x14ac:dyDescent="0.3">
      <c r="A64" s="40" t="s">
        <v>114</v>
      </c>
      <c r="B64" s="40"/>
    </row>
    <row r="65" spans="1:2" ht="15" customHeight="1" x14ac:dyDescent="0.3">
      <c r="A65" s="21" t="s">
        <v>115</v>
      </c>
      <c r="B65" s="24">
        <f>B13+B21+B27+B33+B40+B47+B54+B62</f>
        <v>0</v>
      </c>
    </row>
  </sheetData>
  <sheetProtection algorithmName="SHA-512" hashValue="u9VNJLkFUgIWW7uz7R8zlPVOrXNc4pF7Imful9+HKbdWHkeQhbOUlUTpCcF6ombcoYh8H9zqWXQHMS6sDyRwYg==" saltValue="IEX9fxYRkeKgyQ0eo7IXXA==" spinCount="100000" sheet="1" objects="1" scenarios="1"/>
  <mergeCells count="11">
    <mergeCell ref="A64:B64"/>
    <mergeCell ref="A29:B29"/>
    <mergeCell ref="A35:B35"/>
    <mergeCell ref="A42:B42"/>
    <mergeCell ref="A49:B49"/>
    <mergeCell ref="A56:B56"/>
    <mergeCell ref="A1:C2"/>
    <mergeCell ref="A3:C3"/>
    <mergeCell ref="A5:B5"/>
    <mergeCell ref="A15:B15"/>
    <mergeCell ref="A23:B23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B2A4A"/>
  </sheetPr>
  <dimension ref="A1:E11"/>
  <sheetViews>
    <sheetView showGridLines="0" topLeftCell="A7" zoomScaleNormal="100" workbookViewId="0">
      <selection activeCell="E6" sqref="E6"/>
    </sheetView>
  </sheetViews>
  <sheetFormatPr baseColWidth="10" defaultColWidth="8.6640625" defaultRowHeight="14.4" x14ac:dyDescent="0.3"/>
  <cols>
    <col min="1" max="1" width="26" customWidth="1"/>
    <col min="2" max="4" width="18" customWidth="1"/>
    <col min="5" max="5" width="22" customWidth="1"/>
  </cols>
  <sheetData>
    <row r="1" spans="1:5" ht="30" customHeight="1" x14ac:dyDescent="0.3">
      <c r="A1" s="4" t="s">
        <v>116</v>
      </c>
      <c r="B1" s="4"/>
      <c r="C1" s="4"/>
      <c r="D1" s="4"/>
      <c r="E1" s="4"/>
    </row>
    <row r="2" spans="1:5" ht="18" customHeight="1" x14ac:dyDescent="0.3">
      <c r="A2" s="4"/>
      <c r="B2" s="4"/>
      <c r="C2" s="4"/>
      <c r="D2" s="4"/>
      <c r="E2" s="4"/>
    </row>
    <row r="3" spans="1:5" ht="15.75" customHeight="1" x14ac:dyDescent="0.3">
      <c r="A3" s="3" t="s">
        <v>117</v>
      </c>
      <c r="B3" s="3"/>
      <c r="C3" s="3"/>
      <c r="D3" s="3"/>
      <c r="E3" s="3"/>
    </row>
    <row r="5" spans="1:5" ht="21.75" customHeight="1" x14ac:dyDescent="0.3">
      <c r="A5" s="23" t="s">
        <v>118</v>
      </c>
      <c r="B5" s="23" t="s">
        <v>119</v>
      </c>
      <c r="C5" s="23" t="s">
        <v>120</v>
      </c>
      <c r="D5" s="23" t="s">
        <v>121</v>
      </c>
      <c r="E5" s="23" t="s">
        <v>122</v>
      </c>
    </row>
    <row r="6" spans="1:5" ht="15" customHeight="1" x14ac:dyDescent="0.3">
      <c r="A6" s="15" t="s">
        <v>123</v>
      </c>
      <c r="B6" s="25">
        <v>0.5</v>
      </c>
      <c r="C6" s="16">
        <f>Ingresos!B29*B6</f>
        <v>0</v>
      </c>
      <c r="D6" s="16">
        <f>Gastos!B13+Gastos!B21+Gastos!B27+Gastos!B33+Gastos!B40</f>
        <v>0</v>
      </c>
      <c r="E6" s="26">
        <f>IF(Ingresos!B29=0,0,D6/Ingresos!B29)</f>
        <v>0</v>
      </c>
    </row>
    <row r="7" spans="1:5" ht="15" customHeight="1" x14ac:dyDescent="0.3">
      <c r="A7" s="15" t="s">
        <v>124</v>
      </c>
      <c r="B7" s="25">
        <v>0.3</v>
      </c>
      <c r="C7" s="16">
        <f>Ingresos!B29*B7</f>
        <v>0</v>
      </c>
      <c r="D7" s="16">
        <f>Gastos!B47+Gastos!B62</f>
        <v>0</v>
      </c>
      <c r="E7" s="26">
        <f>IF(Ingresos!B29=0,0,D7/Ingresos!B29)</f>
        <v>0</v>
      </c>
    </row>
    <row r="8" spans="1:5" ht="15" customHeight="1" x14ac:dyDescent="0.3">
      <c r="A8" s="15" t="s">
        <v>125</v>
      </c>
      <c r="B8" s="25">
        <v>0.2</v>
      </c>
      <c r="C8" s="16">
        <f>Ingresos!B29*B8</f>
        <v>0</v>
      </c>
      <c r="D8" s="16">
        <f>Gastos!B54</f>
        <v>0</v>
      </c>
      <c r="E8" s="26">
        <f>IF(Ingresos!B29=0,0,D8/Ingresos!B29)</f>
        <v>0</v>
      </c>
    </row>
    <row r="10" spans="1:5" ht="15" customHeight="1" x14ac:dyDescent="0.3">
      <c r="A10" s="14" t="s">
        <v>126</v>
      </c>
    </row>
    <row r="11" spans="1:5" ht="30" customHeight="1" x14ac:dyDescent="0.3">
      <c r="A11" s="41" t="str">
        <f>IF(E6&gt;0.5,"⚠ Tus necesidades representan "&amp;TEXT(E6,"0.0%")&amp;" de tus ingresos (recomendado: 50%). Considera reducir gastos fijos.","✅ Tus necesidades están dentro del rango recomendado ("&amp;TEXT(E6,"0.0%")&amp;").")</f>
        <v>✅ Tus necesidades están dentro del rango recomendado (00%).</v>
      </c>
      <c r="B11" s="41"/>
      <c r="C11" s="41"/>
      <c r="D11" s="41"/>
      <c r="E11" s="41"/>
    </row>
  </sheetData>
  <sheetProtection algorithmName="SHA-512" hashValue="RG/nxfBe4h5UYvhRzTIk+RmT/uyUtlEvnGjjL+YHNjpbjHvh678vQenPBODlLLS63/6DmXU2Odbzz7kdKhLO6A==" saltValue="fC1opBCrqguUfp1dYt/Knw==" spinCount="100000" sheet="1" objects="1" scenarios="1"/>
  <mergeCells count="3">
    <mergeCell ref="A1:E2"/>
    <mergeCell ref="A3:E3"/>
    <mergeCell ref="A11:E11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1B2A4A"/>
  </sheetPr>
  <dimension ref="A1:C14"/>
  <sheetViews>
    <sheetView showGridLines="0" zoomScaleNormal="100" workbookViewId="0">
      <selection sqref="A1:C2"/>
    </sheetView>
  </sheetViews>
  <sheetFormatPr baseColWidth="10" defaultColWidth="8.6640625" defaultRowHeight="14.4" x14ac:dyDescent="0.3"/>
  <cols>
    <col min="1" max="1" width="30" customWidth="1"/>
    <col min="2" max="2" width="18" customWidth="1"/>
    <col min="3" max="3" width="30" customWidth="1"/>
  </cols>
  <sheetData>
    <row r="1" spans="1:3" ht="30" customHeight="1" x14ac:dyDescent="0.3">
      <c r="A1" s="4" t="s">
        <v>127</v>
      </c>
      <c r="B1" s="4"/>
      <c r="C1" s="4"/>
    </row>
    <row r="2" spans="1:3" ht="18" customHeight="1" x14ac:dyDescent="0.3">
      <c r="A2" s="4"/>
      <c r="B2" s="4"/>
      <c r="C2" s="4"/>
    </row>
    <row r="3" spans="1:3" ht="15.75" customHeight="1" x14ac:dyDescent="0.3">
      <c r="A3" s="3" t="s">
        <v>128</v>
      </c>
      <c r="B3" s="3"/>
      <c r="C3" s="3"/>
    </row>
    <row r="5" spans="1:3" ht="15" customHeight="1" x14ac:dyDescent="0.3">
      <c r="A5" s="14" t="s">
        <v>129</v>
      </c>
      <c r="B5" s="28">
        <f>Ingresos!B29</f>
        <v>0</v>
      </c>
    </row>
    <row r="6" spans="1:3" ht="15" customHeight="1" x14ac:dyDescent="0.3">
      <c r="A6" s="14" t="s">
        <v>130</v>
      </c>
      <c r="B6" s="28">
        <f>Gastos!B65</f>
        <v>0</v>
      </c>
    </row>
    <row r="8" spans="1:3" ht="19.5" customHeight="1" x14ac:dyDescent="0.3">
      <c r="A8" s="40" t="s">
        <v>131</v>
      </c>
      <c r="B8" s="40"/>
    </row>
    <row r="9" spans="1:3" ht="15" customHeight="1" x14ac:dyDescent="0.3">
      <c r="A9" s="14" t="s">
        <v>132</v>
      </c>
      <c r="B9" s="28">
        <f>B5-B6</f>
        <v>0</v>
      </c>
    </row>
    <row r="10" spans="1:3" ht="15" customHeight="1" x14ac:dyDescent="0.3">
      <c r="A10" s="15" t="s">
        <v>133</v>
      </c>
      <c r="B10" s="16">
        <f>B9*12</f>
        <v>0</v>
      </c>
    </row>
    <row r="12" spans="1:3" ht="15" customHeight="1" x14ac:dyDescent="0.3">
      <c r="A12" s="15" t="s">
        <v>134</v>
      </c>
      <c r="B12" s="26">
        <f>IF(B5=0,0,B9/B5)</f>
        <v>0</v>
      </c>
    </row>
    <row r="14" spans="1:3" ht="15" customHeight="1" x14ac:dyDescent="0.3">
      <c r="A14" s="14" t="s">
        <v>135</v>
      </c>
      <c r="B14" s="29" t="str">
        <f>IF(B9&lt;0,"🔴 Riesgo",IF(IFERROR(B9/B5,1)&lt;0.1,"🟡 Atención","🟢 Excelente"))</f>
        <v>🟢 Excelente</v>
      </c>
    </row>
  </sheetData>
  <sheetProtection algorithmName="SHA-512" hashValue="CfLUGjWuzrwoePm5Tip+28/YW8ONgnYpWxclcCBhy/mfbPEAI86zRsNBM48NdfdMxXW18jUTuBnl703V2o7+Rw==" saltValue="auU/SXS2B4MsiIdy3vX/9Q==" spinCount="100000" sheet="1" objects="1" scenarios="1"/>
  <mergeCells count="3">
    <mergeCell ref="A1:C2"/>
    <mergeCell ref="A3:C3"/>
    <mergeCell ref="A8:B8"/>
  </mergeCells>
  <conditionalFormatting sqref="B9">
    <cfRule type="cellIs" dxfId="1" priority="2" operator="lessThan">
      <formula>0</formula>
    </cfRule>
    <cfRule type="cellIs" dxfId="0" priority="3" operator="greaterThanOrEqual">
      <formula>0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1B2A4A"/>
  </sheetPr>
  <dimension ref="A1:C20"/>
  <sheetViews>
    <sheetView showGridLines="0" zoomScaleNormal="100" workbookViewId="0">
      <selection activeCell="H5" sqref="H5"/>
    </sheetView>
  </sheetViews>
  <sheetFormatPr baseColWidth="10" defaultColWidth="8.6640625" defaultRowHeight="14.4" x14ac:dyDescent="0.3"/>
  <cols>
    <col min="1" max="1" width="34" customWidth="1"/>
    <col min="2" max="2" width="18" customWidth="1"/>
    <col min="3" max="3" width="3" customWidth="1"/>
  </cols>
  <sheetData>
    <row r="1" spans="1:3" ht="30" customHeight="1" x14ac:dyDescent="0.3">
      <c r="A1" s="4" t="s">
        <v>136</v>
      </c>
      <c r="B1" s="4"/>
      <c r="C1" s="4"/>
    </row>
    <row r="2" spans="1:3" ht="18" customHeight="1" x14ac:dyDescent="0.3">
      <c r="A2" s="4"/>
      <c r="B2" s="4"/>
      <c r="C2" s="4"/>
    </row>
    <row r="3" spans="1:3" ht="15.75" customHeight="1" x14ac:dyDescent="0.3">
      <c r="A3" s="3" t="s">
        <v>137</v>
      </c>
      <c r="B3" s="3"/>
      <c r="C3" s="3"/>
    </row>
    <row r="5" spans="1:3" ht="21.75" customHeight="1" x14ac:dyDescent="0.3">
      <c r="A5" s="23" t="s">
        <v>44</v>
      </c>
      <c r="B5" s="23" t="s">
        <v>138</v>
      </c>
    </row>
    <row r="6" spans="1:3" ht="15" customHeight="1" x14ac:dyDescent="0.3">
      <c r="A6" s="15" t="s">
        <v>139</v>
      </c>
      <c r="B6" s="44">
        <v>0</v>
      </c>
    </row>
    <row r="7" spans="1:3" ht="15" customHeight="1" x14ac:dyDescent="0.3">
      <c r="A7" s="15" t="s">
        <v>140</v>
      </c>
      <c r="B7" s="44">
        <v>0</v>
      </c>
    </row>
    <row r="8" spans="1:3" ht="15" customHeight="1" x14ac:dyDescent="0.3">
      <c r="A8" s="15" t="s">
        <v>141</v>
      </c>
      <c r="B8" s="44">
        <v>0</v>
      </c>
    </row>
    <row r="9" spans="1:3" ht="15" customHeight="1" x14ac:dyDescent="0.3">
      <c r="A9" s="15" t="s">
        <v>142</v>
      </c>
      <c r="B9" s="44">
        <v>0</v>
      </c>
    </row>
    <row r="10" spans="1:3" ht="15" customHeight="1" x14ac:dyDescent="0.3">
      <c r="A10" s="15" t="s">
        <v>143</v>
      </c>
      <c r="B10" s="44">
        <v>0</v>
      </c>
    </row>
    <row r="11" spans="1:3" ht="15" customHeight="1" x14ac:dyDescent="0.3">
      <c r="A11" s="15" t="s">
        <v>144</v>
      </c>
      <c r="B11" s="44">
        <v>0</v>
      </c>
    </row>
    <row r="12" spans="1:3" ht="15" customHeight="1" x14ac:dyDescent="0.3">
      <c r="A12" s="15" t="s">
        <v>145</v>
      </c>
      <c r="B12" s="44">
        <v>0</v>
      </c>
    </row>
    <row r="13" spans="1:3" ht="15" customHeight="1" x14ac:dyDescent="0.3">
      <c r="A13" s="15" t="s">
        <v>146</v>
      </c>
      <c r="B13" s="44">
        <v>0</v>
      </c>
    </row>
    <row r="14" spans="1:3" ht="15" customHeight="1" x14ac:dyDescent="0.3">
      <c r="A14" s="15" t="s">
        <v>147</v>
      </c>
      <c r="B14" s="44">
        <v>0</v>
      </c>
    </row>
    <row r="15" spans="1:3" ht="15" customHeight="1" x14ac:dyDescent="0.3">
      <c r="A15" s="15" t="s">
        <v>148</v>
      </c>
      <c r="B15" s="44">
        <v>0</v>
      </c>
    </row>
    <row r="16" spans="1:3" ht="15" customHeight="1" x14ac:dyDescent="0.3">
      <c r="A16" s="15" t="s">
        <v>149</v>
      </c>
      <c r="B16" s="44">
        <v>0</v>
      </c>
    </row>
    <row r="17" spans="1:2" ht="15" customHeight="1" x14ac:dyDescent="0.3">
      <c r="A17" s="15" t="s">
        <v>150</v>
      </c>
      <c r="B17" s="44">
        <v>0</v>
      </c>
    </row>
    <row r="19" spans="1:2" ht="19.5" customHeight="1" x14ac:dyDescent="0.3">
      <c r="A19" s="40" t="s">
        <v>23</v>
      </c>
      <c r="B19" s="40"/>
    </row>
    <row r="20" spans="1:2" ht="15" customHeight="1" x14ac:dyDescent="0.3">
      <c r="A20" s="14" t="s">
        <v>23</v>
      </c>
      <c r="B20" s="28">
        <f>SUM(B6:B17)</f>
        <v>0</v>
      </c>
    </row>
  </sheetData>
  <sheetProtection algorithmName="SHA-512" hashValue="uBptCXMeLk5Jy5bdSA8Z5BacNiCW+ElDVz2gILS2Of0A4KWYLwZhfYx3YdjVpNUbl+lItcz0JIi/LtMA0gOy1g==" saltValue="aNQSvtAO0sNBck0OimcJSg==" spinCount="100000" sheet="1" objects="1" scenarios="1"/>
  <mergeCells count="3">
    <mergeCell ref="A1:C2"/>
    <mergeCell ref="A3:C3"/>
    <mergeCell ref="A19:B19"/>
  </mergeCells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1B2A4A"/>
  </sheetPr>
  <dimension ref="A1:C14"/>
  <sheetViews>
    <sheetView showGridLines="0" zoomScaleNormal="100" workbookViewId="0">
      <selection activeCell="B6" sqref="B6"/>
    </sheetView>
  </sheetViews>
  <sheetFormatPr baseColWidth="10" defaultColWidth="8.6640625" defaultRowHeight="14.4" x14ac:dyDescent="0.3"/>
  <cols>
    <col min="1" max="1" width="34" customWidth="1"/>
    <col min="2" max="2" width="18" customWidth="1"/>
    <col min="3" max="3" width="3" customWidth="1"/>
  </cols>
  <sheetData>
    <row r="1" spans="1:3" ht="30" customHeight="1" x14ac:dyDescent="0.3">
      <c r="A1" s="4" t="s">
        <v>151</v>
      </c>
      <c r="B1" s="4"/>
      <c r="C1" s="4"/>
    </row>
    <row r="2" spans="1:3" ht="18" customHeight="1" x14ac:dyDescent="0.3">
      <c r="A2" s="4"/>
      <c r="B2" s="4"/>
      <c r="C2" s="4"/>
    </row>
    <row r="3" spans="1:3" ht="15.75" customHeight="1" x14ac:dyDescent="0.3">
      <c r="A3" s="3" t="s">
        <v>152</v>
      </c>
      <c r="B3" s="3"/>
      <c r="C3" s="3"/>
    </row>
    <row r="5" spans="1:3" ht="21.75" customHeight="1" x14ac:dyDescent="0.3">
      <c r="A5" s="23" t="s">
        <v>44</v>
      </c>
      <c r="B5" s="23" t="s">
        <v>153</v>
      </c>
    </row>
    <row r="6" spans="1:3" ht="15" customHeight="1" x14ac:dyDescent="0.3">
      <c r="A6" s="15" t="s">
        <v>154</v>
      </c>
      <c r="B6" s="44">
        <v>0</v>
      </c>
    </row>
    <row r="7" spans="1:3" ht="15" customHeight="1" x14ac:dyDescent="0.3">
      <c r="A7" s="15" t="s">
        <v>155</v>
      </c>
      <c r="B7" s="44">
        <v>0</v>
      </c>
    </row>
    <row r="8" spans="1:3" ht="15" customHeight="1" x14ac:dyDescent="0.3">
      <c r="A8" s="15" t="s">
        <v>156</v>
      </c>
      <c r="B8" s="44">
        <v>0</v>
      </c>
    </row>
    <row r="9" spans="1:3" ht="15" customHeight="1" x14ac:dyDescent="0.3">
      <c r="A9" s="15" t="s">
        <v>157</v>
      </c>
      <c r="B9" s="44">
        <v>0</v>
      </c>
    </row>
    <row r="10" spans="1:3" ht="15" customHeight="1" x14ac:dyDescent="0.3">
      <c r="A10" s="15" t="s">
        <v>158</v>
      </c>
      <c r="B10" s="44">
        <v>0</v>
      </c>
    </row>
    <row r="11" spans="1:3" ht="15" customHeight="1" x14ac:dyDescent="0.3">
      <c r="A11" s="15" t="s">
        <v>159</v>
      </c>
      <c r="B11" s="44">
        <v>0</v>
      </c>
    </row>
    <row r="13" spans="1:3" ht="19.5" customHeight="1" x14ac:dyDescent="0.3">
      <c r="A13" s="40" t="s">
        <v>24</v>
      </c>
      <c r="B13" s="40"/>
    </row>
    <row r="14" spans="1:3" ht="15" customHeight="1" x14ac:dyDescent="0.3">
      <c r="A14" s="14" t="s">
        <v>24</v>
      </c>
      <c r="B14" s="28">
        <f>SUM(B6:B11)</f>
        <v>0</v>
      </c>
    </row>
  </sheetData>
  <sheetProtection algorithmName="SHA-512" hashValue="msQ1zP01dSFBLesgRNrjBcXSXiJpF16f7ZTxjwXW1WRwpXJRXLNHZLw11X4BgWgQQ7QLuYvtUhebzaXrcdBwtw==" saltValue="fZ8SedKn+GK7Txt96u1upw==" spinCount="100000" sheet="1" objects="1" scenarios="1"/>
  <mergeCells count="3">
    <mergeCell ref="A1:C2"/>
    <mergeCell ref="A3:C3"/>
    <mergeCell ref="A13:B13"/>
  </mergeCells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1B2A4A"/>
  </sheetPr>
  <dimension ref="A1:C13"/>
  <sheetViews>
    <sheetView showGridLines="0" topLeftCell="A10" zoomScaleNormal="100" workbookViewId="0">
      <selection activeCell="B13" sqref="B13"/>
    </sheetView>
  </sheetViews>
  <sheetFormatPr baseColWidth="10" defaultColWidth="8.6640625" defaultRowHeight="14.4" x14ac:dyDescent="0.3"/>
  <cols>
    <col min="1" max="1" width="26" customWidth="1"/>
    <col min="2" max="2" width="18" customWidth="1"/>
    <col min="3" max="3" width="3" customWidth="1"/>
  </cols>
  <sheetData>
    <row r="1" spans="1:3" ht="30" customHeight="1" x14ac:dyDescent="0.3">
      <c r="A1" s="4" t="s">
        <v>160</v>
      </c>
      <c r="B1" s="4"/>
      <c r="C1" s="4"/>
    </row>
    <row r="2" spans="1:3" ht="18" customHeight="1" x14ac:dyDescent="0.3">
      <c r="A2" s="4"/>
      <c r="B2" s="4"/>
      <c r="C2" s="4"/>
    </row>
    <row r="3" spans="1:3" ht="15.75" customHeight="1" x14ac:dyDescent="0.3">
      <c r="A3" s="3" t="s">
        <v>161</v>
      </c>
      <c r="B3" s="3"/>
      <c r="C3" s="3"/>
    </row>
    <row r="5" spans="1:3" ht="15" customHeight="1" x14ac:dyDescent="0.3">
      <c r="A5" s="14" t="s">
        <v>162</v>
      </c>
      <c r="B5" s="28">
        <f>Activos!B20</f>
        <v>0</v>
      </c>
    </row>
    <row r="6" spans="1:3" ht="15" customHeight="1" x14ac:dyDescent="0.3">
      <c r="A6" s="14" t="s">
        <v>163</v>
      </c>
      <c r="B6" s="28">
        <f>Pasivos!B14</f>
        <v>0</v>
      </c>
    </row>
    <row r="8" spans="1:3" ht="19.5" customHeight="1" x14ac:dyDescent="0.3">
      <c r="A8" s="40" t="s">
        <v>20</v>
      </c>
      <c r="B8" s="40"/>
    </row>
    <row r="9" spans="1:3" ht="15" customHeight="1" x14ac:dyDescent="0.3">
      <c r="A9" s="14" t="s">
        <v>164</v>
      </c>
      <c r="B9" s="28">
        <f>B5-B6</f>
        <v>0</v>
      </c>
    </row>
    <row r="12" spans="1:3" ht="15" customHeight="1" x14ac:dyDescent="0.3">
      <c r="A12" s="15" t="s">
        <v>165</v>
      </c>
      <c r="B12" s="16">
        <f>B5</f>
        <v>0</v>
      </c>
    </row>
    <row r="13" spans="1:3" ht="15" customHeight="1" x14ac:dyDescent="0.3">
      <c r="A13" s="15" t="s">
        <v>166</v>
      </c>
      <c r="B13" s="16">
        <f>B6</f>
        <v>0</v>
      </c>
    </row>
  </sheetData>
  <sheetProtection algorithmName="SHA-512" hashValue="cZpp1GobfyVVuMmfUthWf4tLpZWrpcED3RgFGvTQN3j8AXGkHAepHkLAY6O0dCfTjP0go3EGhOfbu3tM9V0Yvw==" saltValue="M8RHLTxdsliv3Bl/kJT3Vg==" spinCount="100000" sheet="1" objects="1" scenarios="1"/>
  <mergeCells count="3">
    <mergeCell ref="A1:C2"/>
    <mergeCell ref="A3:C3"/>
    <mergeCell ref="A8:B8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1B2A4A"/>
  </sheetPr>
  <dimension ref="A1:F12"/>
  <sheetViews>
    <sheetView showGridLines="0" zoomScaleNormal="100" workbookViewId="0">
      <selection activeCell="I11" sqref="I11"/>
    </sheetView>
  </sheetViews>
  <sheetFormatPr baseColWidth="10" defaultColWidth="8.6640625" defaultRowHeight="14.4" x14ac:dyDescent="0.3"/>
  <cols>
    <col min="1" max="1" width="26" customWidth="1"/>
    <col min="2" max="6" width="14" customWidth="1"/>
  </cols>
  <sheetData>
    <row r="1" spans="1:6" ht="30" customHeight="1" x14ac:dyDescent="0.3">
      <c r="A1" s="4" t="s">
        <v>167</v>
      </c>
      <c r="B1" s="4"/>
      <c r="C1" s="4"/>
      <c r="D1" s="4"/>
      <c r="E1" s="4"/>
      <c r="F1" s="4"/>
    </row>
    <row r="2" spans="1:6" ht="18" customHeight="1" x14ac:dyDescent="0.3">
      <c r="A2" s="4"/>
      <c r="B2" s="4"/>
      <c r="C2" s="4"/>
      <c r="D2" s="4"/>
      <c r="E2" s="4"/>
      <c r="F2" s="4"/>
    </row>
    <row r="3" spans="1:6" ht="15.75" customHeight="1" x14ac:dyDescent="0.3">
      <c r="A3" s="3" t="s">
        <v>168</v>
      </c>
      <c r="B3" s="3"/>
      <c r="C3" s="3"/>
      <c r="D3" s="3"/>
      <c r="E3" s="3"/>
      <c r="F3" s="3"/>
    </row>
    <row r="5" spans="1:6" ht="21.75" customHeight="1" x14ac:dyDescent="0.3">
      <c r="A5" s="23" t="s">
        <v>169</v>
      </c>
      <c r="B5" s="23" t="s">
        <v>170</v>
      </c>
      <c r="C5" s="23" t="s">
        <v>171</v>
      </c>
      <c r="D5" s="23" t="s">
        <v>172</v>
      </c>
      <c r="E5" s="23" t="s">
        <v>173</v>
      </c>
      <c r="F5" s="23" t="s">
        <v>174</v>
      </c>
    </row>
    <row r="6" spans="1:6" ht="15" customHeight="1" x14ac:dyDescent="0.3">
      <c r="A6" s="15" t="s">
        <v>175</v>
      </c>
      <c r="B6" s="45" t="s">
        <v>176</v>
      </c>
      <c r="C6" s="46"/>
      <c r="D6" s="44">
        <v>0</v>
      </c>
      <c r="E6" s="44">
        <v>0</v>
      </c>
      <c r="F6" s="26">
        <f t="shared" ref="F6:F12" si="0">IF(D6=0,0,E6/D6)</f>
        <v>0</v>
      </c>
    </row>
    <row r="7" spans="1:6" ht="15" customHeight="1" x14ac:dyDescent="0.3">
      <c r="A7" s="15" t="s">
        <v>177</v>
      </c>
      <c r="B7" s="45" t="s">
        <v>176</v>
      </c>
      <c r="C7" s="46"/>
      <c r="D7" s="44">
        <v>0</v>
      </c>
      <c r="E7" s="44">
        <v>0</v>
      </c>
      <c r="F7" s="26">
        <f t="shared" si="0"/>
        <v>0</v>
      </c>
    </row>
    <row r="8" spans="1:6" ht="15" customHeight="1" x14ac:dyDescent="0.3">
      <c r="A8" s="15" t="s">
        <v>178</v>
      </c>
      <c r="B8" s="45" t="s">
        <v>176</v>
      </c>
      <c r="C8" s="46"/>
      <c r="D8" s="44">
        <v>0</v>
      </c>
      <c r="E8" s="44">
        <v>0</v>
      </c>
      <c r="F8" s="26">
        <f t="shared" si="0"/>
        <v>0</v>
      </c>
    </row>
    <row r="9" spans="1:6" ht="15" customHeight="1" x14ac:dyDescent="0.3">
      <c r="A9" s="15" t="s">
        <v>179</v>
      </c>
      <c r="B9" s="45" t="s">
        <v>176</v>
      </c>
      <c r="C9" s="46"/>
      <c r="D9" s="44">
        <v>0</v>
      </c>
      <c r="E9" s="44">
        <v>0</v>
      </c>
      <c r="F9" s="26">
        <f t="shared" si="0"/>
        <v>0</v>
      </c>
    </row>
    <row r="10" spans="1:6" ht="15" customHeight="1" x14ac:dyDescent="0.3">
      <c r="A10" s="15" t="s">
        <v>30</v>
      </c>
      <c r="B10" s="45" t="s">
        <v>176</v>
      </c>
      <c r="C10" s="46"/>
      <c r="D10" s="44">
        <v>0</v>
      </c>
      <c r="E10" s="44">
        <v>0</v>
      </c>
      <c r="F10" s="26">
        <f t="shared" si="0"/>
        <v>0</v>
      </c>
    </row>
    <row r="11" spans="1:6" ht="15" customHeight="1" x14ac:dyDescent="0.3">
      <c r="A11" s="15" t="s">
        <v>180</v>
      </c>
      <c r="B11" s="45" t="s">
        <v>176</v>
      </c>
      <c r="C11" s="46"/>
      <c r="D11" s="44">
        <v>0</v>
      </c>
      <c r="E11" s="44">
        <v>0</v>
      </c>
      <c r="F11" s="26">
        <f t="shared" si="0"/>
        <v>0</v>
      </c>
    </row>
    <row r="12" spans="1:6" ht="15" customHeight="1" x14ac:dyDescent="0.3">
      <c r="A12" s="15" t="s">
        <v>181</v>
      </c>
      <c r="B12" s="45" t="s">
        <v>176</v>
      </c>
      <c r="C12" s="46"/>
      <c r="D12" s="44">
        <v>0</v>
      </c>
      <c r="E12" s="44">
        <v>0</v>
      </c>
      <c r="F12" s="26">
        <f t="shared" si="0"/>
        <v>0</v>
      </c>
    </row>
  </sheetData>
  <sheetProtection algorithmName="SHA-512" hashValue="wn2u4Hzv2UUePS+ShTyXN6T5+JDl0Qbhq/Zq9784axY4WZs75orSWYuwXPEd34indQgwSv1jOpCmqFc3vZ5dlg==" saltValue="cBd4vui/MBntymdAHGHxbA==" spinCount="100000" sheet="1" objects="1" scenarios="1"/>
  <mergeCells count="2">
    <mergeCell ref="A1:F2"/>
    <mergeCell ref="A3:F3"/>
  </mergeCells>
  <dataValidations count="1">
    <dataValidation type="list" allowBlank="1" sqref="B6:B12" xr:uid="{00000000-0002-0000-0900-000000000000}">
      <formula1>"Corto plazo,Mediano plazo,Largo plazo"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1B2A4A"/>
  </sheetPr>
  <dimension ref="A1:C17"/>
  <sheetViews>
    <sheetView showGridLines="0" topLeftCell="A7" zoomScaleNormal="100" workbookViewId="0">
      <selection activeCell="B13" sqref="B13"/>
    </sheetView>
  </sheetViews>
  <sheetFormatPr baseColWidth="10" defaultColWidth="8.6640625" defaultRowHeight="14.4" x14ac:dyDescent="0.3"/>
  <cols>
    <col min="1" max="1" width="30" customWidth="1"/>
    <col min="2" max="2" width="18" customWidth="1"/>
    <col min="3" max="3" width="3" customWidth="1"/>
  </cols>
  <sheetData>
    <row r="1" spans="1:3" ht="30" customHeight="1" x14ac:dyDescent="0.3">
      <c r="A1" s="4" t="s">
        <v>182</v>
      </c>
      <c r="B1" s="4"/>
      <c r="C1" s="4"/>
    </row>
    <row r="2" spans="1:3" ht="18" customHeight="1" x14ac:dyDescent="0.3">
      <c r="A2" s="4"/>
      <c r="B2" s="4"/>
      <c r="C2" s="4"/>
    </row>
    <row r="3" spans="1:3" ht="15.75" customHeight="1" x14ac:dyDescent="0.3">
      <c r="A3" s="3" t="s">
        <v>183</v>
      </c>
      <c r="B3" s="3"/>
      <c r="C3" s="3"/>
    </row>
    <row r="5" spans="1:3" ht="15" customHeight="1" x14ac:dyDescent="0.3">
      <c r="A5" s="14" t="s">
        <v>184</v>
      </c>
      <c r="B5" s="28">
        <f>Gastos!B65</f>
        <v>0</v>
      </c>
    </row>
    <row r="7" spans="1:3" ht="19.5" customHeight="1" x14ac:dyDescent="0.3">
      <c r="A7" s="40" t="s">
        <v>185</v>
      </c>
      <c r="B7" s="40"/>
    </row>
    <row r="8" spans="1:3" ht="15" customHeight="1" x14ac:dyDescent="0.3">
      <c r="A8" s="15" t="s">
        <v>186</v>
      </c>
      <c r="B8" s="16">
        <f>B5*3</f>
        <v>0</v>
      </c>
    </row>
    <row r="9" spans="1:3" ht="15" customHeight="1" x14ac:dyDescent="0.3">
      <c r="A9" s="15" t="s">
        <v>187</v>
      </c>
      <c r="B9" s="16">
        <f>B5*6</f>
        <v>0</v>
      </c>
    </row>
    <row r="10" spans="1:3" ht="15" customHeight="1" x14ac:dyDescent="0.3">
      <c r="A10" s="15" t="s">
        <v>188</v>
      </c>
      <c r="B10" s="16">
        <f>B5*9</f>
        <v>0</v>
      </c>
    </row>
    <row r="11" spans="1:3" ht="15" customHeight="1" x14ac:dyDescent="0.3">
      <c r="A11" s="15" t="s">
        <v>189</v>
      </c>
      <c r="B11" s="16">
        <f>B5*12</f>
        <v>0</v>
      </c>
    </row>
    <row r="13" spans="1:3" ht="15" customHeight="1" x14ac:dyDescent="0.3">
      <c r="A13" s="15" t="s">
        <v>190</v>
      </c>
      <c r="B13" s="44">
        <v>0</v>
      </c>
    </row>
    <row r="14" spans="1:3" ht="15" customHeight="1" x14ac:dyDescent="0.3">
      <c r="A14" s="14" t="s">
        <v>191</v>
      </c>
      <c r="B14" s="28">
        <f>MAX(0,B9-B13)</f>
        <v>0</v>
      </c>
    </row>
    <row r="16" spans="1:3" ht="15" customHeight="1" x14ac:dyDescent="0.3">
      <c r="A16" s="14" t="s">
        <v>192</v>
      </c>
    </row>
    <row r="17" spans="1:3" ht="30" customHeight="1" x14ac:dyDescent="0.3">
      <c r="A17" s="41" t="str">
        <f>IF(B13&gt;=B9,"✅ Excelente. Tu fondo de emergencia cubre 6 meses o más de gastos.",IF(B13&gt;=B8,"🟡 Vas bien. Cubres al menos 3 meses; continúa hasta llegar a 6.","🔴 Riesgo. Tu fondo cubre menos de 3 meses de gastos. Prioriza aumentarlo."))</f>
        <v>✅ Excelente. Tu fondo de emergencia cubre 6 meses o más de gastos.</v>
      </c>
      <c r="B17" s="41"/>
      <c r="C17" s="41"/>
    </row>
  </sheetData>
  <sheetProtection algorithmName="SHA-512" hashValue="7Za4k2bXTMXBnSPOeWQmnwuQ934Kh6WYAhqr+wbhOAOOEcEGrWv11MCafoAKeZUc8xNPRIE7zeGPXUMnRHe8zw==" saltValue="RlAanPvJHEJzQNef7kmnRg==" spinCount="100000" sheet="1" objects="1" scenarios="1"/>
  <mergeCells count="4">
    <mergeCell ref="A1:C2"/>
    <mergeCell ref="A3:C3"/>
    <mergeCell ref="A7:B7"/>
    <mergeCell ref="A17:C17"/>
  </mergeCells>
  <pageMargins left="0.75" right="0.75" top="1" bottom="1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1B2A4A"/>
  </sheetPr>
  <dimension ref="A1:F13"/>
  <sheetViews>
    <sheetView showGridLines="0" topLeftCell="A7" zoomScaleNormal="100" workbookViewId="0">
      <selection activeCell="B6" sqref="B6:D10"/>
    </sheetView>
  </sheetViews>
  <sheetFormatPr baseColWidth="10" defaultColWidth="8.6640625" defaultRowHeight="14.4" x14ac:dyDescent="0.3"/>
  <cols>
    <col min="1" max="1" width="24" customWidth="1"/>
    <col min="2" max="4" width="14" customWidth="1"/>
    <col min="5" max="6" width="16" customWidth="1"/>
  </cols>
  <sheetData>
    <row r="1" spans="1:6" ht="30" customHeight="1" x14ac:dyDescent="0.3">
      <c r="A1" s="4" t="s">
        <v>193</v>
      </c>
      <c r="B1" s="4"/>
      <c r="C1" s="4"/>
      <c r="D1" s="4"/>
      <c r="E1" s="4"/>
      <c r="F1" s="4"/>
    </row>
    <row r="2" spans="1:6" ht="18" customHeight="1" x14ac:dyDescent="0.3">
      <c r="A2" s="4"/>
      <c r="B2" s="4"/>
      <c r="C2" s="4"/>
      <c r="D2" s="4"/>
      <c r="E2" s="4"/>
      <c r="F2" s="4"/>
    </row>
    <row r="3" spans="1:6" ht="15.75" customHeight="1" x14ac:dyDescent="0.3">
      <c r="A3" s="3" t="s">
        <v>194</v>
      </c>
      <c r="B3" s="3"/>
      <c r="C3" s="3"/>
      <c r="D3" s="3"/>
      <c r="E3" s="3"/>
      <c r="F3" s="3"/>
    </row>
    <row r="5" spans="1:6" ht="21.75" customHeight="1" x14ac:dyDescent="0.3">
      <c r="A5" s="23" t="s">
        <v>195</v>
      </c>
      <c r="B5" s="23" t="s">
        <v>153</v>
      </c>
      <c r="C5" s="23" t="s">
        <v>196</v>
      </c>
      <c r="D5" s="23" t="s">
        <v>197</v>
      </c>
      <c r="E5" s="23" t="s">
        <v>198</v>
      </c>
      <c r="F5" s="23" t="s">
        <v>199</v>
      </c>
    </row>
    <row r="6" spans="1:6" ht="15" customHeight="1" x14ac:dyDescent="0.3">
      <c r="A6" s="15" t="s">
        <v>200</v>
      </c>
      <c r="B6" s="44">
        <v>0</v>
      </c>
      <c r="C6" s="47">
        <v>0</v>
      </c>
      <c r="D6" s="44">
        <v>0</v>
      </c>
      <c r="E6" s="31">
        <f>RANK(B6,$B$6:$B$10,1)</f>
        <v>1</v>
      </c>
      <c r="F6" s="31">
        <f>RANK(C6,$C$6:$C$10,0)</f>
        <v>1</v>
      </c>
    </row>
    <row r="7" spans="1:6" ht="15" customHeight="1" x14ac:dyDescent="0.3">
      <c r="A7" s="15" t="s">
        <v>201</v>
      </c>
      <c r="B7" s="44">
        <v>0</v>
      </c>
      <c r="C7" s="47">
        <v>0</v>
      </c>
      <c r="D7" s="44">
        <v>0</v>
      </c>
      <c r="E7" s="31">
        <f>RANK(B7,$B$6:$B$10,1)</f>
        <v>1</v>
      </c>
      <c r="F7" s="31">
        <f>RANK(C7,$C$6:$C$10,0)</f>
        <v>1</v>
      </c>
    </row>
    <row r="8" spans="1:6" ht="15" customHeight="1" x14ac:dyDescent="0.3">
      <c r="A8" s="15" t="s">
        <v>202</v>
      </c>
      <c r="B8" s="44">
        <v>0</v>
      </c>
      <c r="C8" s="47">
        <v>0</v>
      </c>
      <c r="D8" s="44">
        <v>0</v>
      </c>
      <c r="E8" s="31">
        <f>RANK(B8,$B$6:$B$10,1)</f>
        <v>1</v>
      </c>
      <c r="F8" s="31">
        <f>RANK(C8,$C$6:$C$10,0)</f>
        <v>1</v>
      </c>
    </row>
    <row r="9" spans="1:6" ht="15" customHeight="1" x14ac:dyDescent="0.3">
      <c r="A9" s="15" t="s">
        <v>203</v>
      </c>
      <c r="B9" s="44">
        <v>0</v>
      </c>
      <c r="C9" s="47">
        <v>0</v>
      </c>
      <c r="D9" s="44">
        <v>0</v>
      </c>
      <c r="E9" s="31">
        <f>RANK(B9,$B$6:$B$10,1)</f>
        <v>1</v>
      </c>
      <c r="F9" s="31">
        <f>RANK(C9,$C$6:$C$10,0)</f>
        <v>1</v>
      </c>
    </row>
    <row r="10" spans="1:6" ht="15" customHeight="1" x14ac:dyDescent="0.3">
      <c r="A10" s="15" t="s">
        <v>204</v>
      </c>
      <c r="B10" s="44">
        <v>0</v>
      </c>
      <c r="C10" s="47">
        <v>0</v>
      </c>
      <c r="D10" s="44">
        <v>0</v>
      </c>
      <c r="E10" s="31">
        <f>RANK(B10,$B$6:$B$10,1)</f>
        <v>1</v>
      </c>
      <c r="F10" s="31">
        <f>RANK(C10,$C$6:$C$10,0)</f>
        <v>1</v>
      </c>
    </row>
    <row r="12" spans="1:6" ht="15" customHeight="1" x14ac:dyDescent="0.3">
      <c r="A12" s="14" t="s">
        <v>205</v>
      </c>
      <c r="B12" s="28">
        <f>SUM(B6:B10)</f>
        <v>0</v>
      </c>
    </row>
    <row r="13" spans="1:6" ht="30" customHeight="1" x14ac:dyDescent="0.3">
      <c r="A13" s="42" t="s">
        <v>206</v>
      </c>
      <c r="B13" s="42"/>
      <c r="C13" s="42"/>
      <c r="D13" s="42"/>
      <c r="E13" s="42"/>
      <c r="F13" s="42"/>
    </row>
  </sheetData>
  <sheetProtection algorithmName="SHA-512" hashValue="FcHm59LArIqI/453NnvK4ChKM3KFf8PNP6Li+V9ovlNayLavQAx0CYe4VzyNAe/iTWBAFPl+S2QpBnl8o4jxHg==" saltValue="7Op5Qcv+8k9+77AMiehl1Q==" spinCount="100000" sheet="1" objects="1" scenarios="1"/>
  <mergeCells count="3">
    <mergeCell ref="A1:F2"/>
    <mergeCell ref="A3:F3"/>
    <mergeCell ref="A13:F13"/>
  </mergeCells>
  <pageMargins left="0.75" right="0.75" top="1" bottom="1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1B2A4A"/>
  </sheetPr>
  <dimension ref="A1:D37"/>
  <sheetViews>
    <sheetView showGridLines="0" zoomScaleNormal="100" workbookViewId="0">
      <selection activeCell="B6" sqref="B6:B8"/>
    </sheetView>
  </sheetViews>
  <sheetFormatPr baseColWidth="10" defaultColWidth="8.6640625" defaultRowHeight="14.4" x14ac:dyDescent="0.3"/>
  <cols>
    <col min="1" max="1" width="30" customWidth="1"/>
    <col min="2" max="2" width="16" customWidth="1"/>
    <col min="3" max="3" width="3" customWidth="1"/>
    <col min="4" max="4" width="20" customWidth="1"/>
  </cols>
  <sheetData>
    <row r="1" spans="1:4" ht="30" customHeight="1" x14ac:dyDescent="0.3">
      <c r="A1" s="4" t="s">
        <v>207</v>
      </c>
      <c r="B1" s="4"/>
      <c r="C1" s="4"/>
      <c r="D1" s="4"/>
    </row>
    <row r="2" spans="1:4" ht="18" customHeight="1" x14ac:dyDescent="0.3">
      <c r="A2" s="4"/>
      <c r="B2" s="4"/>
      <c r="C2" s="4"/>
      <c r="D2" s="4"/>
    </row>
    <row r="3" spans="1:4" ht="15.75" customHeight="1" x14ac:dyDescent="0.3">
      <c r="A3" s="3" t="s">
        <v>208</v>
      </c>
      <c r="B3" s="3"/>
      <c r="C3" s="3"/>
      <c r="D3" s="3"/>
    </row>
    <row r="5" spans="1:4" ht="19.5" customHeight="1" x14ac:dyDescent="0.3">
      <c r="A5" s="8" t="s">
        <v>209</v>
      </c>
      <c r="B5" s="8"/>
    </row>
    <row r="6" spans="1:4" ht="15" customHeight="1" x14ac:dyDescent="0.3">
      <c r="A6" s="15" t="s">
        <v>210</v>
      </c>
      <c r="B6" s="44">
        <v>200</v>
      </c>
    </row>
    <row r="7" spans="1:4" ht="15" customHeight="1" x14ac:dyDescent="0.3">
      <c r="A7" s="15" t="s">
        <v>211</v>
      </c>
      <c r="B7" s="48">
        <v>10</v>
      </c>
    </row>
    <row r="8" spans="1:4" ht="15" customHeight="1" x14ac:dyDescent="0.3">
      <c r="A8" s="15" t="s">
        <v>212</v>
      </c>
      <c r="B8" s="47">
        <v>0.06</v>
      </c>
    </row>
    <row r="10" spans="1:4" ht="19.5" customHeight="1" x14ac:dyDescent="0.3">
      <c r="A10" s="40" t="s">
        <v>213</v>
      </c>
      <c r="B10" s="40"/>
    </row>
    <row r="11" spans="1:4" ht="15" customHeight="1" x14ac:dyDescent="0.3">
      <c r="A11" s="14" t="s">
        <v>214</v>
      </c>
      <c r="B11" s="28">
        <f>B6*12*B7</f>
        <v>24000</v>
      </c>
    </row>
    <row r="12" spans="1:4" ht="15" customHeight="1" x14ac:dyDescent="0.3">
      <c r="A12" s="14" t="s">
        <v>215</v>
      </c>
      <c r="B12" s="28">
        <f>IFERROR(FV(B8/12,B7*12,-B6,0,0),0)</f>
        <v>32775.86936129121</v>
      </c>
    </row>
    <row r="13" spans="1:4" ht="15" customHeight="1" x14ac:dyDescent="0.3">
      <c r="A13" s="14" t="s">
        <v>216</v>
      </c>
      <c r="B13" s="28">
        <f>B12-B11</f>
        <v>8775.8693612912102</v>
      </c>
    </row>
    <row r="16" spans="1:4" ht="19.5" customHeight="1" x14ac:dyDescent="0.3">
      <c r="A16" s="8" t="s">
        <v>217</v>
      </c>
      <c r="B16" s="8"/>
      <c r="C16" s="8"/>
      <c r="D16" s="8"/>
    </row>
    <row r="17" spans="1:3" ht="21.75" customHeight="1" x14ac:dyDescent="0.3">
      <c r="A17" s="17" t="s">
        <v>218</v>
      </c>
      <c r="B17" s="17" t="s">
        <v>219</v>
      </c>
      <c r="C17" s="17" t="s">
        <v>220</v>
      </c>
    </row>
    <row r="18" spans="1:3" ht="15" customHeight="1" x14ac:dyDescent="0.3">
      <c r="A18" s="15">
        <v>1</v>
      </c>
      <c r="B18" s="16">
        <f t="shared" ref="B18:B37" si="0">$B$6*12*A18</f>
        <v>2400</v>
      </c>
      <c r="C18" s="16">
        <f t="shared" ref="C18:C37" si="1">IFERROR(FV($B$8/12,A18*12,-$B$6,0,0),0)</f>
        <v>2467.1124745799043</v>
      </c>
    </row>
    <row r="19" spans="1:3" ht="15" customHeight="1" x14ac:dyDescent="0.3">
      <c r="A19" s="15">
        <v>2</v>
      </c>
      <c r="B19" s="16">
        <f t="shared" si="0"/>
        <v>4800</v>
      </c>
      <c r="C19" s="16">
        <f t="shared" si="1"/>
        <v>5086.3910482155106</v>
      </c>
    </row>
    <row r="20" spans="1:3" ht="15" customHeight="1" x14ac:dyDescent="0.3">
      <c r="A20" s="15">
        <v>3</v>
      </c>
      <c r="B20" s="16">
        <f t="shared" si="0"/>
        <v>7200</v>
      </c>
      <c r="C20" s="16">
        <f t="shared" si="1"/>
        <v>7867.2209929365081</v>
      </c>
    </row>
    <row r="21" spans="1:3" ht="15" customHeight="1" x14ac:dyDescent="0.3">
      <c r="A21" s="15">
        <v>4</v>
      </c>
      <c r="B21" s="16">
        <f t="shared" si="0"/>
        <v>9600</v>
      </c>
      <c r="C21" s="16">
        <f t="shared" si="1"/>
        <v>10819.566443815178</v>
      </c>
    </row>
    <row r="22" spans="1:3" ht="15" customHeight="1" x14ac:dyDescent="0.3">
      <c r="A22" s="15">
        <v>5</v>
      </c>
      <c r="B22" s="16">
        <f t="shared" si="0"/>
        <v>12000</v>
      </c>
      <c r="C22" s="16">
        <f t="shared" si="1"/>
        <v>13954.006101972149</v>
      </c>
    </row>
    <row r="23" spans="1:3" ht="15" customHeight="1" x14ac:dyDescent="0.3">
      <c r="A23" s="15">
        <v>6</v>
      </c>
      <c r="B23" s="16">
        <f t="shared" si="0"/>
        <v>14400</v>
      </c>
      <c r="C23" s="16">
        <f t="shared" si="1"/>
        <v>17281.771139665547</v>
      </c>
    </row>
    <row r="24" spans="1:3" ht="15" customHeight="1" x14ac:dyDescent="0.3">
      <c r="A24" s="15">
        <v>7</v>
      </c>
      <c r="B24" s="16">
        <f t="shared" si="0"/>
        <v>16800</v>
      </c>
      <c r="C24" s="16">
        <f t="shared" si="1"/>
        <v>20814.785443283057</v>
      </c>
    </row>
    <row r="25" spans="1:3" ht="15" customHeight="1" x14ac:dyDescent="0.3">
      <c r="A25" s="15">
        <v>8</v>
      </c>
      <c r="B25" s="16">
        <f t="shared" si="0"/>
        <v>19200</v>
      </c>
      <c r="C25" s="16">
        <f t="shared" si="1"/>
        <v>24565.708338433651</v>
      </c>
    </row>
    <row r="26" spans="1:3" ht="15" customHeight="1" x14ac:dyDescent="0.3">
      <c r="A26" s="15">
        <v>9</v>
      </c>
      <c r="B26" s="16">
        <f t="shared" si="0"/>
        <v>21600</v>
      </c>
      <c r="C26" s="16">
        <f t="shared" si="1"/>
        <v>28547.979950229586</v>
      </c>
    </row>
    <row r="27" spans="1:3" ht="15" customHeight="1" x14ac:dyDescent="0.3">
      <c r="A27" s="15">
        <v>10</v>
      </c>
      <c r="B27" s="16">
        <f t="shared" si="0"/>
        <v>24000</v>
      </c>
      <c r="C27" s="16">
        <f t="shared" si="1"/>
        <v>32775.86936129121</v>
      </c>
    </row>
    <row r="28" spans="1:3" ht="15" customHeight="1" x14ac:dyDescent="0.3">
      <c r="A28" s="15">
        <v>11</v>
      </c>
      <c r="B28" s="16">
        <f t="shared" si="0"/>
        <v>26400</v>
      </c>
      <c r="C28" s="16">
        <f t="shared" si="1"/>
        <v>37264.525740032186</v>
      </c>
    </row>
    <row r="29" spans="1:3" ht="15" customHeight="1" x14ac:dyDescent="0.3">
      <c r="A29" s="15">
        <v>12</v>
      </c>
      <c r="B29" s="16">
        <f t="shared" si="0"/>
        <v>28800</v>
      </c>
      <c r="C29" s="16">
        <f t="shared" si="1"/>
        <v>42030.032622425519</v>
      </c>
    </row>
    <row r="30" spans="1:3" ht="15" customHeight="1" x14ac:dyDescent="0.3">
      <c r="A30" s="15">
        <v>13</v>
      </c>
      <c r="B30" s="16">
        <f t="shared" si="0"/>
        <v>31200</v>
      </c>
      <c r="C30" s="16">
        <f t="shared" si="1"/>
        <v>47089.465541750091</v>
      </c>
    </row>
    <row r="31" spans="1:3" ht="15" customHeight="1" x14ac:dyDescent="0.3">
      <c r="A31" s="15">
        <v>14</v>
      </c>
      <c r="B31" s="16">
        <f t="shared" si="0"/>
        <v>33600</v>
      </c>
      <c r="C31" s="16">
        <f t="shared" si="1"/>
        <v>52460.953212813809</v>
      </c>
    </row>
    <row r="32" spans="1:3" ht="15" customHeight="1" x14ac:dyDescent="0.3">
      <c r="A32" s="15">
        <v>15</v>
      </c>
      <c r="B32" s="16">
        <f t="shared" si="0"/>
        <v>36000</v>
      </c>
      <c r="C32" s="16">
        <f t="shared" si="1"/>
        <v>58163.742489885837</v>
      </c>
    </row>
    <row r="33" spans="1:3" ht="15" customHeight="1" x14ac:dyDescent="0.3">
      <c r="A33" s="15">
        <v>16</v>
      </c>
      <c r="B33" s="16">
        <f t="shared" si="0"/>
        <v>38400</v>
      </c>
      <c r="C33" s="16">
        <f t="shared" si="1"/>
        <v>64218.267331092007</v>
      </c>
    </row>
    <row r="34" spans="1:3" ht="15" customHeight="1" x14ac:dyDescent="0.3">
      <c r="A34" s="15">
        <v>17</v>
      </c>
      <c r="B34" s="16">
        <f t="shared" si="0"/>
        <v>40800</v>
      </c>
      <c r="C34" s="16">
        <f t="shared" si="1"/>
        <v>70646.222016383021</v>
      </c>
    </row>
    <row r="35" spans="1:3" ht="15" customHeight="1" x14ac:dyDescent="0.3">
      <c r="A35" s="15">
        <v>18</v>
      </c>
      <c r="B35" s="16">
        <f t="shared" si="0"/>
        <v>43200</v>
      </c>
      <c r="C35" s="16">
        <f t="shared" si="1"/>
        <v>77470.638881426959</v>
      </c>
    </row>
    <row r="36" spans="1:3" ht="15" customHeight="1" x14ac:dyDescent="0.3">
      <c r="A36" s="15">
        <v>19</v>
      </c>
      <c r="B36" s="16">
        <f t="shared" si="0"/>
        <v>45600</v>
      </c>
      <c r="C36" s="16">
        <f t="shared" si="1"/>
        <v>84715.970845957927</v>
      </c>
    </row>
    <row r="37" spans="1:3" ht="15" customHeight="1" x14ac:dyDescent="0.3">
      <c r="A37" s="15">
        <v>20</v>
      </c>
      <c r="B37" s="16">
        <f t="shared" si="0"/>
        <v>48000</v>
      </c>
      <c r="C37" s="16">
        <f t="shared" si="1"/>
        <v>92408.17903229309</v>
      </c>
    </row>
  </sheetData>
  <sheetProtection algorithmName="SHA-512" hashValue="xePR/bWcynd2uj3bFMf6qg+UoEyZN/ZyDq7FtvCwL8GUYUnW+ct+1Jj/09vUT+gasizUt3/0ByT7atr9pRlQTg==" saltValue="wa6j83Zh69/m3cU2LFdxow==" spinCount="100000" sheet="1" objects="1" scenarios="1"/>
  <mergeCells count="5">
    <mergeCell ref="A1:D2"/>
    <mergeCell ref="A3:D3"/>
    <mergeCell ref="A5:B5"/>
    <mergeCell ref="A10:B10"/>
    <mergeCell ref="A16:D16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1B2A4A"/>
  </sheetPr>
  <dimension ref="A1:D14"/>
  <sheetViews>
    <sheetView showGridLines="0" zoomScaleNormal="100" workbookViewId="0">
      <selection activeCell="B6" sqref="B6:B10"/>
    </sheetView>
  </sheetViews>
  <sheetFormatPr baseColWidth="10" defaultColWidth="8.6640625" defaultRowHeight="14.4" x14ac:dyDescent="0.3"/>
  <cols>
    <col min="1" max="1" width="30" customWidth="1"/>
    <col min="2" max="2" width="16" customWidth="1"/>
    <col min="3" max="3" width="3" customWidth="1"/>
    <col min="4" max="4" width="20" customWidth="1"/>
  </cols>
  <sheetData>
    <row r="1" spans="1:4" ht="30" customHeight="1" x14ac:dyDescent="0.3">
      <c r="A1" s="4" t="s">
        <v>221</v>
      </c>
      <c r="B1" s="4"/>
      <c r="C1" s="4"/>
      <c r="D1" s="4"/>
    </row>
    <row r="2" spans="1:4" ht="18" customHeight="1" x14ac:dyDescent="0.3">
      <c r="A2" s="4"/>
      <c r="B2" s="4"/>
      <c r="C2" s="4"/>
      <c r="D2" s="4"/>
    </row>
    <row r="3" spans="1:4" ht="15.75" customHeight="1" x14ac:dyDescent="0.3">
      <c r="A3" s="3" t="s">
        <v>222</v>
      </c>
      <c r="B3" s="3"/>
      <c r="C3" s="3"/>
      <c r="D3" s="3"/>
    </row>
    <row r="5" spans="1:4" ht="19.5" customHeight="1" x14ac:dyDescent="0.3">
      <c r="A5" s="8" t="s">
        <v>209</v>
      </c>
      <c r="B5" s="8"/>
    </row>
    <row r="6" spans="1:4" ht="15" customHeight="1" x14ac:dyDescent="0.3">
      <c r="A6" s="15" t="s">
        <v>223</v>
      </c>
      <c r="B6" s="48">
        <v>35</v>
      </c>
    </row>
    <row r="7" spans="1:4" ht="15" customHeight="1" x14ac:dyDescent="0.3">
      <c r="A7" s="15" t="s">
        <v>224</v>
      </c>
      <c r="B7" s="48">
        <v>65</v>
      </c>
    </row>
    <row r="8" spans="1:4" ht="15" customHeight="1" x14ac:dyDescent="0.3">
      <c r="A8" s="15" t="s">
        <v>225</v>
      </c>
      <c r="B8" s="44">
        <v>300</v>
      </c>
    </row>
    <row r="9" spans="1:4" ht="15" customHeight="1" x14ac:dyDescent="0.3">
      <c r="A9" s="15" t="s">
        <v>226</v>
      </c>
      <c r="B9" s="47">
        <v>7.0000000000000007E-2</v>
      </c>
    </row>
    <row r="10" spans="1:4" ht="15" customHeight="1" x14ac:dyDescent="0.3">
      <c r="A10" s="15" t="s">
        <v>227</v>
      </c>
      <c r="B10" s="44">
        <v>0</v>
      </c>
    </row>
    <row r="12" spans="1:4" ht="19.5" customHeight="1" x14ac:dyDescent="0.3">
      <c r="A12" s="40" t="s">
        <v>213</v>
      </c>
      <c r="B12" s="40"/>
    </row>
    <row r="13" spans="1:4" ht="15" customHeight="1" x14ac:dyDescent="0.3">
      <c r="A13" s="14" t="s">
        <v>228</v>
      </c>
      <c r="B13" s="33">
        <f>B7-B6</f>
        <v>30</v>
      </c>
    </row>
    <row r="14" spans="1:4" ht="15" customHeight="1" x14ac:dyDescent="0.3">
      <c r="A14" s="14" t="s">
        <v>229</v>
      </c>
      <c r="B14" s="28">
        <f>IFERROR(FV(B9/12,(B7-B6)*12,-B8,-B10,0),0)</f>
        <v>365991.2987327826</v>
      </c>
    </row>
  </sheetData>
  <sheetProtection algorithmName="SHA-512" hashValue="W4sPcLh7HGsEcCP9Ykc6f4LRe39U2rHnip4+Rue89wmPmJ4PGkrIR5/5Am4oYa4dAgqrQbwxFZEiWWgN4n79dA==" saltValue="p7ltN4MG0URciqHZGktxEw==" spinCount="100000" sheet="1" objects="1" scenarios="1"/>
  <mergeCells count="4">
    <mergeCell ref="A1:D2"/>
    <mergeCell ref="A3:D3"/>
    <mergeCell ref="A5:B5"/>
    <mergeCell ref="A12:B12"/>
  </mergeCells>
  <pageMargins left="0.75" right="0.75" top="1" bottom="1" header="0.511811023622047" footer="0.511811023622047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1B2A4A"/>
  </sheetPr>
  <dimension ref="A1:C12"/>
  <sheetViews>
    <sheetView showGridLines="0" zoomScaleNormal="100" workbookViewId="0">
      <selection activeCell="B5" sqref="B5:B8"/>
    </sheetView>
  </sheetViews>
  <sheetFormatPr baseColWidth="10" defaultColWidth="8.6640625" defaultRowHeight="14.4" x14ac:dyDescent="0.3"/>
  <cols>
    <col min="1" max="1" width="30" customWidth="1"/>
    <col min="2" max="2" width="16" customWidth="1"/>
    <col min="3" max="3" width="3" customWidth="1"/>
  </cols>
  <sheetData>
    <row r="1" spans="1:3" ht="30" customHeight="1" x14ac:dyDescent="0.3">
      <c r="A1" s="4" t="s">
        <v>230</v>
      </c>
      <c r="B1" s="4"/>
      <c r="C1" s="4"/>
    </row>
    <row r="2" spans="1:3" ht="18" customHeight="1" x14ac:dyDescent="0.3">
      <c r="A2" s="4"/>
      <c r="B2" s="4"/>
      <c r="C2" s="4"/>
    </row>
    <row r="3" spans="1:3" ht="15.75" customHeight="1" x14ac:dyDescent="0.3">
      <c r="A3" s="3" t="s">
        <v>231</v>
      </c>
      <c r="B3" s="3"/>
      <c r="C3" s="3"/>
    </row>
    <row r="5" spans="1:3" ht="15" customHeight="1" x14ac:dyDescent="0.3">
      <c r="A5" s="15" t="s">
        <v>232</v>
      </c>
      <c r="B5" s="30"/>
    </row>
    <row r="6" spans="1:3" ht="15" customHeight="1" x14ac:dyDescent="0.3">
      <c r="A6" s="15" t="s">
        <v>233</v>
      </c>
      <c r="B6" s="18">
        <v>0</v>
      </c>
    </row>
    <row r="7" spans="1:3" ht="15" customHeight="1" x14ac:dyDescent="0.3">
      <c r="A7" s="15" t="s">
        <v>234</v>
      </c>
      <c r="B7" s="18">
        <v>0</v>
      </c>
    </row>
    <row r="8" spans="1:3" ht="15" customHeight="1" x14ac:dyDescent="0.3">
      <c r="A8" s="15" t="s">
        <v>235</v>
      </c>
      <c r="B8" s="32">
        <v>10</v>
      </c>
    </row>
    <row r="10" spans="1:3" ht="19.5" customHeight="1" x14ac:dyDescent="0.3">
      <c r="A10" s="40" t="s">
        <v>213</v>
      </c>
      <c r="B10" s="40"/>
    </row>
    <row r="11" spans="1:3" ht="15" customHeight="1" x14ac:dyDescent="0.3">
      <c r="A11" s="14" t="s">
        <v>236</v>
      </c>
      <c r="B11" s="28">
        <f>MAX(0,B6-B7)</f>
        <v>0</v>
      </c>
    </row>
    <row r="12" spans="1:3" ht="15" customHeight="1" x14ac:dyDescent="0.3">
      <c r="A12" s="14" t="s">
        <v>237</v>
      </c>
      <c r="B12" s="28">
        <f>IF(B8=0,0,B11/(B8*12))</f>
        <v>0</v>
      </c>
    </row>
  </sheetData>
  <sheetProtection algorithmName="SHA-512" hashValue="PjHV7MkQcyKZIQOl8ULuGaKnFmeR/iPB44q+ZVwhg2T7OB2kjSxNp7+QNwJ1RagY7VgDqlhIGBmwzGBbMw/JRg==" saltValue="aK072vzUMPZg/8RZnBPLpg==" spinCount="100000" sheet="1" objects="1" scenarios="1"/>
  <mergeCells count="3">
    <mergeCell ref="A1:C2"/>
    <mergeCell ref="A3:C3"/>
    <mergeCell ref="A10:B10"/>
  </mergeCells>
  <pageMargins left="0.75" right="0.75" top="1" bottom="1" header="0.511811023622047" footer="0.511811023622047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1B2A4A"/>
  </sheetPr>
  <dimension ref="A1:C17"/>
  <sheetViews>
    <sheetView showGridLines="0" topLeftCell="A4" zoomScaleNormal="100" workbookViewId="0">
      <selection activeCell="F9" sqref="F9"/>
    </sheetView>
  </sheetViews>
  <sheetFormatPr baseColWidth="10" defaultColWidth="8.6640625" defaultRowHeight="14.4" x14ac:dyDescent="0.3"/>
  <cols>
    <col min="1" max="1" width="34" customWidth="1"/>
    <col min="2" max="2" width="16" customWidth="1"/>
    <col min="3" max="3" width="30" customWidth="1"/>
  </cols>
  <sheetData>
    <row r="1" spans="1:3" ht="30" customHeight="1" x14ac:dyDescent="0.3">
      <c r="A1" s="4" t="s">
        <v>238</v>
      </c>
      <c r="B1" s="4"/>
      <c r="C1" s="4"/>
    </row>
    <row r="2" spans="1:3" ht="18" customHeight="1" x14ac:dyDescent="0.3">
      <c r="A2" s="4"/>
      <c r="B2" s="4"/>
      <c r="C2" s="4"/>
    </row>
    <row r="3" spans="1:3" ht="15.75" customHeight="1" x14ac:dyDescent="0.3">
      <c r="A3" s="3" t="s">
        <v>239</v>
      </c>
      <c r="B3" s="3"/>
      <c r="C3" s="3"/>
    </row>
    <row r="5" spans="1:3" ht="21.75" customHeight="1" x14ac:dyDescent="0.3">
      <c r="A5" s="23" t="s">
        <v>240</v>
      </c>
      <c r="B5" s="23" t="s">
        <v>241</v>
      </c>
      <c r="C5" s="23" t="s">
        <v>242</v>
      </c>
    </row>
    <row r="6" spans="1:3" ht="15" customHeight="1" x14ac:dyDescent="0.3">
      <c r="A6" s="15" t="s">
        <v>243</v>
      </c>
      <c r="B6" s="45" t="s">
        <v>244</v>
      </c>
      <c r="C6" s="45"/>
    </row>
    <row r="7" spans="1:3" ht="15" customHeight="1" x14ac:dyDescent="0.3">
      <c r="A7" s="15" t="s">
        <v>245</v>
      </c>
      <c r="B7" s="45" t="s">
        <v>244</v>
      </c>
      <c r="C7" s="45"/>
    </row>
    <row r="8" spans="1:3" ht="15" customHeight="1" x14ac:dyDescent="0.3">
      <c r="A8" s="15" t="s">
        <v>246</v>
      </c>
      <c r="B8" s="45" t="s">
        <v>244</v>
      </c>
      <c r="C8" s="45"/>
    </row>
    <row r="9" spans="1:3" ht="15" customHeight="1" x14ac:dyDescent="0.3">
      <c r="A9" s="15" t="s">
        <v>247</v>
      </c>
      <c r="B9" s="45" t="s">
        <v>244</v>
      </c>
      <c r="C9" s="45"/>
    </row>
    <row r="10" spans="1:3" ht="15" customHeight="1" x14ac:dyDescent="0.3">
      <c r="A10" s="15" t="s">
        <v>248</v>
      </c>
      <c r="B10" s="45" t="s">
        <v>244</v>
      </c>
      <c r="C10" s="45"/>
    </row>
    <row r="11" spans="1:3" ht="15" customHeight="1" x14ac:dyDescent="0.3">
      <c r="A11" s="15" t="s">
        <v>249</v>
      </c>
      <c r="B11" s="45" t="s">
        <v>244</v>
      </c>
      <c r="C11" s="45"/>
    </row>
    <row r="12" spans="1:3" ht="15" customHeight="1" x14ac:dyDescent="0.3">
      <c r="A12" s="15" t="s">
        <v>250</v>
      </c>
      <c r="B12" s="45" t="s">
        <v>244</v>
      </c>
      <c r="C12" s="45"/>
    </row>
    <row r="13" spans="1:3" ht="15" customHeight="1" x14ac:dyDescent="0.3">
      <c r="A13" s="15" t="s">
        <v>251</v>
      </c>
      <c r="B13" s="45" t="s">
        <v>244</v>
      </c>
      <c r="C13" s="45"/>
    </row>
    <row r="14" spans="1:3" ht="15" customHeight="1" x14ac:dyDescent="0.3">
      <c r="A14" s="15" t="s">
        <v>252</v>
      </c>
      <c r="B14" s="45" t="s">
        <v>244</v>
      </c>
      <c r="C14" s="45"/>
    </row>
    <row r="16" spans="1:3" ht="15" customHeight="1" x14ac:dyDescent="0.3">
      <c r="A16" s="14" t="s">
        <v>253</v>
      </c>
      <c r="B16" s="33">
        <f>COUNTIF(B6:B14,"Sí")</f>
        <v>0</v>
      </c>
    </row>
    <row r="17" spans="1:2" ht="15" customHeight="1" x14ac:dyDescent="0.3">
      <c r="A17" s="14" t="s">
        <v>254</v>
      </c>
      <c r="B17" s="34">
        <f>COUNTIF(B6:B14,"Sí")/9</f>
        <v>0</v>
      </c>
    </row>
  </sheetData>
  <sheetProtection algorithmName="SHA-512" hashValue="SeTdUaD1aEWfUydZ4yrze5lkKYpZIdNUsIcy3SiL7+XizUwAfjxDzf/Po6GGMZXCDua+YtVg4gv3TdZPEu7sSQ==" saltValue="TIKExhVYMlXCFJH8enkLQg==" spinCount="100000" sheet="1" objects="1" scenarios="1"/>
  <mergeCells count="2">
    <mergeCell ref="A1:C2"/>
    <mergeCell ref="A3:C3"/>
  </mergeCells>
  <dataValidations count="1">
    <dataValidation type="list" allowBlank="1" sqref="B6:B14" xr:uid="{00000000-0002-0000-0F00-000000000000}">
      <formula1>"Sí,No,En proceso"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1B2A4A"/>
  </sheetPr>
  <dimension ref="A1:C10"/>
  <sheetViews>
    <sheetView showGridLines="0" tabSelected="1" topLeftCell="A10" zoomScaleNormal="100" workbookViewId="0">
      <selection activeCell="C5" sqref="C5"/>
    </sheetView>
  </sheetViews>
  <sheetFormatPr baseColWidth="10" defaultColWidth="8.6640625" defaultRowHeight="14.4" x14ac:dyDescent="0.3"/>
  <cols>
    <col min="1" max="1" width="40" customWidth="1"/>
    <col min="2" max="2" width="3" customWidth="1"/>
    <col min="3" max="3" width="60" customWidth="1"/>
  </cols>
  <sheetData>
    <row r="1" spans="1:3" ht="30" customHeight="1" x14ac:dyDescent="0.3">
      <c r="A1" s="4" t="s">
        <v>255</v>
      </c>
      <c r="B1" s="4"/>
      <c r="C1" s="4"/>
    </row>
    <row r="2" spans="1:3" ht="18" customHeight="1" x14ac:dyDescent="0.3">
      <c r="A2" s="4"/>
      <c r="B2" s="4"/>
      <c r="C2" s="4"/>
    </row>
    <row r="3" spans="1:3" ht="15.75" customHeight="1" x14ac:dyDescent="0.3">
      <c r="A3" s="3" t="s">
        <v>256</v>
      </c>
      <c r="B3" s="3"/>
      <c r="C3" s="3"/>
    </row>
    <row r="5" spans="1:3" ht="30" customHeight="1" x14ac:dyDescent="0.3">
      <c r="A5" s="15" t="s">
        <v>257</v>
      </c>
      <c r="C5" s="27" t="str">
        <f>"Tu gasto en vivienda representa el "&amp;TEXT(IFERROR(Gastos!B13/Ingresos!B29,0),"0.0%")&amp;" de tus ingresos. "&amp;IF(IFERROR(Gastos!B13/Ingresos!B29,0)&gt;0.3,"Se recomienda mantenerlo por debajo del 30%.","Excelente, está dentro del rango recomendado (&lt;30%).")</f>
        <v>Tu gasto en vivienda representa el 00% de tus ingresos. Excelente, está dentro del rango recomendado (&lt;30%).</v>
      </c>
    </row>
    <row r="6" spans="1:3" ht="30" customHeight="1" x14ac:dyDescent="0.3">
      <c r="A6" s="15" t="s">
        <v>258</v>
      </c>
      <c r="C6" s="27" t="str">
        <f>"Ahorras el "&amp;TEXT(IFERROR(Gastos!B54/Ingresos!B29,0),"0.0%")&amp;" de tus ingresos. "&amp;IF(IFERROR(Gastos!B54/Ingresos!B29,0)&gt;=0.2,"¡Excelente disciplina de ahorro!","Se recomienda destinar al menos 20% a ahorro e inversión.")</f>
        <v>Ahorras el 00% de tus ingresos. Se recomienda destinar al menos 20% a ahorro e inversión.</v>
      </c>
    </row>
    <row r="7" spans="1:3" ht="30" customHeight="1" x14ac:dyDescent="0.3">
      <c r="A7" s="15" t="s">
        <v>259</v>
      </c>
      <c r="C7" s="27" t="str">
        <f>IF('Flujo de Caja'!B9&lt;0,"🔴 Estás gastando más de lo que ganas. Revisa tus gastos con urgencia.",IF(IFERROR('Flujo de Caja'!B9/Ingresos!B29,1)&lt;0.1,"🟡 Tu margen es ajustado. Busca oportunidades para aumentar tu flujo positivo.","🟢 Tu flujo de caja es saludable."))</f>
        <v>🟢 Tu flujo de caja es saludable.</v>
      </c>
    </row>
    <row r="8" spans="1:3" ht="30" customHeight="1" x14ac:dyDescent="0.3">
      <c r="A8" s="15" t="s">
        <v>260</v>
      </c>
      <c r="C8" s="27" t="str">
        <f>IF('Fondo de Emergencia'!B13&gt;='Fondo de Emergencia'!B9,"✅ Tu fondo de emergencia cubre 6 meses o más de gastos.",IF('Fondo de Emergencia'!B13&gt;='Fondo de Emergencia'!B8,"🟡 Cubres al menos 3 meses. Continúa ahorrando hasta llegar a 6.","🔴 Tu fondo cubre menos de 3 meses. Prioriza aumentarlo."))</f>
        <v>✅ Tu fondo de emergencia cubre 6 meses o más de gastos.</v>
      </c>
    </row>
    <row r="9" spans="1:3" ht="30" customHeight="1" x14ac:dyDescent="0.3">
      <c r="A9" s="15" t="s">
        <v>261</v>
      </c>
      <c r="C9" s="27" t="str">
        <f>IF('Patrimonio Neto'!B9&lt;0,"🔴 Tu patrimonio neto es negativo: tus deudas superan tus activos.","🟢 Tu patrimonio neto es positivo: $"&amp;TEXT('Patrimonio Neto'!B9,"#,##0"))</f>
        <v>🟢 Tu patrimonio neto es positivo: $,0</v>
      </c>
    </row>
    <row r="10" spans="1:3" ht="30" customHeight="1" x14ac:dyDescent="0.3">
      <c r="A10" s="15" t="s">
        <v>262</v>
      </c>
      <c r="C10" s="27" t="str">
        <f>"Has completado el "&amp;TEXT('Checklist Financiero'!B17,"0%")&amp;" de los elementos clave de tu plan financiero."</f>
        <v>Has completado el 0% de los elementos clave de tu plan financiero.</v>
      </c>
    </row>
  </sheetData>
  <sheetProtection algorithmName="SHA-512" hashValue="5QWrNcfhRND0xuWzWj01bySG4rE8a9cskuXRyeKVSo8wj9Y+XbdUcKbCNQZv4uCUU9339IG477ux9AIzt4HZ9g==" saltValue="MCoxBmNY4A5hBop3A6AqVw==" spinCount="100000" sheet="1" objects="1" scenarios="1"/>
  <mergeCells count="2">
    <mergeCell ref="A1:C2"/>
    <mergeCell ref="A3:C3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Portada</vt:lpstr>
      <vt:lpstr>Dashboard</vt:lpstr>
      <vt:lpstr>Ingresos</vt:lpstr>
      <vt:lpstr>Gastos</vt:lpstr>
      <vt:lpstr>Presupuesto 50-30-20</vt:lpstr>
      <vt:lpstr>Flujo de Caja</vt:lpstr>
      <vt:lpstr>Activos</vt:lpstr>
      <vt:lpstr>Pasivos</vt:lpstr>
      <vt:lpstr>Patrimonio Neto</vt:lpstr>
      <vt:lpstr>Objetivos Financieros</vt:lpstr>
      <vt:lpstr>Fondo de Emergencia</vt:lpstr>
      <vt:lpstr>Eliminación de Deudas</vt:lpstr>
      <vt:lpstr>Calculadora de Ahorro</vt:lpstr>
      <vt:lpstr>Calculadora de Jubilación</vt:lpstr>
      <vt:lpstr>Educación Universitaria</vt:lpstr>
      <vt:lpstr>Checklist Financiero</vt:lpstr>
      <vt:lpstr>Diagnóstico Automático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Idriel Rodriguez</cp:lastModifiedBy>
  <cp:revision>2</cp:revision>
  <dcterms:created xsi:type="dcterms:W3CDTF">2026-08-06T02:56:29Z</dcterms:created>
  <dcterms:modified xsi:type="dcterms:W3CDTF">2026-08-06T03:29:04Z</dcterms:modified>
  <dc:language>en-US</dc:language>
</cp:coreProperties>
</file>